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66925"/>
  <xr:revisionPtr revIDLastSave="0" documentId="13_ncr:1_{B2D8D515-5F2C-4FB3-BD80-CFA555581D6E}" xr6:coauthVersionLast="47" xr6:coauthVersionMax="47" xr10:uidLastSave="{00000000-0000-0000-0000-000000000000}"/>
  <bookViews>
    <workbookView xWindow="-15" yWindow="-15" windowWidth="28830" windowHeight="15630" xr2:uid="{00000000-000D-0000-FFFF-FFFF00000000}"/>
  </bookViews>
  <sheets>
    <sheet name="OU and OUH COVID studies" sheetId="6" r:id="rId1"/>
    <sheet name="CRRG-formulas" sheetId="4" state="hidden" r:id="rId2"/>
    <sheet name="CRRG - All COVID projects" sheetId="1" state="hidden" r:id="rId3"/>
    <sheet name="CRRG - COVID OUH hosted" sheetId="2" state="hidden" r:id="rId4"/>
    <sheet name="CRRG - COVID UO or OUH sponsore" sheetId="3" state="hidden" r:id="rId5"/>
    <sheet name="IMP" sheetId="7" state="hidden" r:id="rId6"/>
  </sheets>
  <definedNames>
    <definedName name="_xlnm._FilterDatabase" localSheetId="3" hidden="1">'CRRG - COVID OUH hosted'!$A$6:$H$6</definedName>
    <definedName name="_xlnm._FilterDatabase" localSheetId="5" hidden="1">IMP!$A$5:$U$31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2" i="4" l="1"/>
  <c r="L112" i="4"/>
  <c r="K112" i="4"/>
  <c r="I112" i="4"/>
  <c r="H112" i="4"/>
  <c r="G112" i="4"/>
  <c r="F112" i="4"/>
  <c r="D112" i="4"/>
  <c r="C112" i="4"/>
  <c r="B112" i="4"/>
  <c r="A112" i="4"/>
  <c r="C12" i="7"/>
  <c r="C29" i="7"/>
  <c r="C27" i="7"/>
  <c r="C25" i="7"/>
  <c r="C19" i="7"/>
  <c r="C9" i="7"/>
  <c r="C31" i="7"/>
  <c r="C30" i="7"/>
  <c r="C28" i="7"/>
  <c r="C26" i="7"/>
  <c r="C24" i="7"/>
  <c r="C23" i="7"/>
  <c r="C22" i="7"/>
  <c r="C21" i="7"/>
  <c r="C20" i="7"/>
  <c r="C18" i="7"/>
  <c r="C17" i="7"/>
  <c r="C16" i="7"/>
  <c r="C15" i="7"/>
  <c r="C14" i="7"/>
  <c r="C13" i="7"/>
  <c r="C11" i="7"/>
  <c r="C10" i="7"/>
  <c r="C8" i="7"/>
  <c r="C7" i="7"/>
  <c r="C6" i="7"/>
  <c r="S112" i="4" l="1"/>
  <c r="R112" i="4"/>
  <c r="Q112" i="4"/>
  <c r="E112" i="4"/>
  <c r="P112" i="4"/>
  <c r="O112" i="4"/>
  <c r="N112" i="4"/>
  <c r="J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A107" i="4"/>
  <c r="A106" i="4"/>
  <c r="A105" i="4"/>
  <c r="O107" i="4" l="1"/>
  <c r="R107" i="4"/>
  <c r="E107" i="4"/>
  <c r="S107" i="4"/>
  <c r="Q107" i="4"/>
  <c r="P107" i="4"/>
  <c r="N107" i="4"/>
  <c r="S105" i="4"/>
  <c r="N105" i="4"/>
  <c r="E105" i="4"/>
  <c r="R105" i="4"/>
  <c r="Q105" i="4"/>
  <c r="P105" i="4"/>
  <c r="O105" i="4"/>
  <c r="P106" i="4"/>
  <c r="O106" i="4"/>
  <c r="E106" i="4"/>
  <c r="N106" i="4"/>
  <c r="S106" i="4"/>
  <c r="R106" i="4"/>
  <c r="Q106"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9" i="4"/>
  <c r="L8" i="4"/>
  <c r="L7" i="4"/>
  <c r="L6" i="4"/>
  <c r="L10"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M111" i="4"/>
  <c r="K111" i="4"/>
  <c r="H111" i="4"/>
  <c r="D111" i="4"/>
  <c r="C111" i="4"/>
  <c r="B111" i="4"/>
  <c r="A111" i="4"/>
  <c r="M110" i="4"/>
  <c r="K110" i="4"/>
  <c r="H110" i="4"/>
  <c r="D110" i="4"/>
  <c r="C110" i="4"/>
  <c r="B110" i="4"/>
  <c r="A110" i="4"/>
  <c r="M109" i="4"/>
  <c r="K109" i="4"/>
  <c r="H109" i="4"/>
  <c r="D109" i="4"/>
  <c r="C109" i="4"/>
  <c r="B109" i="4"/>
  <c r="A109" i="4"/>
  <c r="M108" i="4"/>
  <c r="K108" i="4"/>
  <c r="H108" i="4"/>
  <c r="D108" i="4"/>
  <c r="C108" i="4"/>
  <c r="B108" i="4"/>
  <c r="A108" i="4"/>
  <c r="M107" i="4"/>
  <c r="K107" i="4"/>
  <c r="H107" i="4"/>
  <c r="D107" i="4"/>
  <c r="C107" i="4"/>
  <c r="B107" i="4"/>
  <c r="M106" i="4"/>
  <c r="K106" i="4"/>
  <c r="H106" i="4"/>
  <c r="D106" i="4"/>
  <c r="C106" i="4"/>
  <c r="B106" i="4"/>
  <c r="M105" i="4"/>
  <c r="K105" i="4"/>
  <c r="H105" i="4"/>
  <c r="D105" i="4"/>
  <c r="C105" i="4"/>
  <c r="B105" i="4"/>
  <c r="M104" i="4"/>
  <c r="K104" i="4"/>
  <c r="H104" i="4"/>
  <c r="D104" i="4"/>
  <c r="C104" i="4"/>
  <c r="B104" i="4"/>
  <c r="A104" i="4"/>
  <c r="M103" i="4"/>
  <c r="K103" i="4"/>
  <c r="H103" i="4"/>
  <c r="D103" i="4"/>
  <c r="C103" i="4"/>
  <c r="B103" i="4"/>
  <c r="A103" i="4"/>
  <c r="M102" i="4"/>
  <c r="K102" i="4"/>
  <c r="H102" i="4"/>
  <c r="D102" i="4"/>
  <c r="C102" i="4"/>
  <c r="B102" i="4"/>
  <c r="A102" i="4"/>
  <c r="M101" i="4"/>
  <c r="K101" i="4"/>
  <c r="H101" i="4"/>
  <c r="D101" i="4"/>
  <c r="C101" i="4"/>
  <c r="B101" i="4"/>
  <c r="A101" i="4"/>
  <c r="M100" i="4"/>
  <c r="K100" i="4"/>
  <c r="H100" i="4"/>
  <c r="D100" i="4"/>
  <c r="C100" i="4"/>
  <c r="B100" i="4"/>
  <c r="A100" i="4"/>
  <c r="M99" i="4"/>
  <c r="K99" i="4"/>
  <c r="H99" i="4"/>
  <c r="D99" i="4"/>
  <c r="C99" i="4"/>
  <c r="B99" i="4"/>
  <c r="A99" i="4"/>
  <c r="M98" i="4"/>
  <c r="K98" i="4"/>
  <c r="H98" i="4"/>
  <c r="D98" i="4"/>
  <c r="C98" i="4"/>
  <c r="B98" i="4"/>
  <c r="A98" i="4"/>
  <c r="M97" i="4"/>
  <c r="K97" i="4"/>
  <c r="H97" i="4"/>
  <c r="D97" i="4"/>
  <c r="C97" i="4"/>
  <c r="B97" i="4"/>
  <c r="A97" i="4"/>
  <c r="M96" i="4"/>
  <c r="K96" i="4"/>
  <c r="H96" i="4"/>
  <c r="D96" i="4"/>
  <c r="C96" i="4"/>
  <c r="B96" i="4"/>
  <c r="A96" i="4"/>
  <c r="M95" i="4"/>
  <c r="K95" i="4"/>
  <c r="H95" i="4"/>
  <c r="D95" i="4"/>
  <c r="C95" i="4"/>
  <c r="B95" i="4"/>
  <c r="A95" i="4"/>
  <c r="M94" i="4"/>
  <c r="K94" i="4"/>
  <c r="H94" i="4"/>
  <c r="D94" i="4"/>
  <c r="C94" i="4"/>
  <c r="B94" i="4"/>
  <c r="A94" i="4"/>
  <c r="M93" i="4"/>
  <c r="K93" i="4"/>
  <c r="H93" i="4"/>
  <c r="D93" i="4"/>
  <c r="C93" i="4"/>
  <c r="B93" i="4"/>
  <c r="A93" i="4"/>
  <c r="M92" i="4"/>
  <c r="K92" i="4"/>
  <c r="H92" i="4"/>
  <c r="D92" i="4"/>
  <c r="C92" i="4"/>
  <c r="B92" i="4"/>
  <c r="A92" i="4"/>
  <c r="M91" i="4"/>
  <c r="K91" i="4"/>
  <c r="H91" i="4"/>
  <c r="D91" i="4"/>
  <c r="C91" i="4"/>
  <c r="B91" i="4"/>
  <c r="A91" i="4"/>
  <c r="M90" i="4"/>
  <c r="K90" i="4"/>
  <c r="H90" i="4"/>
  <c r="D90" i="4"/>
  <c r="C90" i="4"/>
  <c r="B90" i="4"/>
  <c r="A90" i="4"/>
  <c r="M89" i="4"/>
  <c r="K89" i="4"/>
  <c r="H89" i="4"/>
  <c r="D89" i="4"/>
  <c r="C89" i="4"/>
  <c r="B89" i="4"/>
  <c r="A89" i="4"/>
  <c r="M88" i="4"/>
  <c r="K88" i="4"/>
  <c r="H88" i="4"/>
  <c r="D88" i="4"/>
  <c r="C88" i="4"/>
  <c r="B88" i="4"/>
  <c r="A88" i="4"/>
  <c r="M87" i="4"/>
  <c r="K87" i="4"/>
  <c r="H87" i="4"/>
  <c r="D87" i="4"/>
  <c r="C87" i="4"/>
  <c r="B87" i="4"/>
  <c r="A87" i="4"/>
  <c r="M86" i="4"/>
  <c r="K86" i="4"/>
  <c r="H86" i="4"/>
  <c r="D86" i="4"/>
  <c r="C86" i="4"/>
  <c r="B86" i="4"/>
  <c r="A86" i="4"/>
  <c r="M85" i="4"/>
  <c r="K85" i="4"/>
  <c r="H85" i="4"/>
  <c r="D85" i="4"/>
  <c r="C85" i="4"/>
  <c r="B85" i="4"/>
  <c r="A85" i="4"/>
  <c r="M84" i="4"/>
  <c r="K84" i="4"/>
  <c r="H84" i="4"/>
  <c r="D84" i="4"/>
  <c r="C84" i="4"/>
  <c r="B84" i="4"/>
  <c r="A84" i="4"/>
  <c r="M83" i="4"/>
  <c r="K83" i="4"/>
  <c r="H83" i="4"/>
  <c r="D83" i="4"/>
  <c r="C83" i="4"/>
  <c r="B83" i="4"/>
  <c r="A83" i="4"/>
  <c r="M82" i="4"/>
  <c r="K82" i="4"/>
  <c r="H82" i="4"/>
  <c r="D82" i="4"/>
  <c r="C82" i="4"/>
  <c r="B82" i="4"/>
  <c r="A82" i="4"/>
  <c r="M81" i="4"/>
  <c r="K81" i="4"/>
  <c r="H81" i="4"/>
  <c r="D81" i="4"/>
  <c r="C81" i="4"/>
  <c r="B81" i="4"/>
  <c r="A81" i="4"/>
  <c r="M80" i="4"/>
  <c r="K80" i="4"/>
  <c r="H80" i="4"/>
  <c r="D80" i="4"/>
  <c r="C80" i="4"/>
  <c r="B80" i="4"/>
  <c r="A80" i="4"/>
  <c r="M79" i="4"/>
  <c r="K79" i="4"/>
  <c r="H79" i="4"/>
  <c r="D79" i="4"/>
  <c r="C79" i="4"/>
  <c r="B79" i="4"/>
  <c r="A79" i="4"/>
  <c r="M78" i="4"/>
  <c r="K78" i="4"/>
  <c r="H78" i="4"/>
  <c r="D78" i="4"/>
  <c r="C78" i="4"/>
  <c r="B78" i="4"/>
  <c r="A78" i="4"/>
  <c r="M77" i="4"/>
  <c r="K77" i="4"/>
  <c r="H77" i="4"/>
  <c r="D77" i="4"/>
  <c r="C77" i="4"/>
  <c r="B77" i="4"/>
  <c r="A77" i="4"/>
  <c r="M76" i="4"/>
  <c r="K76" i="4"/>
  <c r="H76" i="4"/>
  <c r="D76" i="4"/>
  <c r="C76" i="4"/>
  <c r="B76" i="4"/>
  <c r="A76" i="4"/>
  <c r="M75" i="4"/>
  <c r="K75" i="4"/>
  <c r="H75" i="4"/>
  <c r="D75" i="4"/>
  <c r="C75" i="4"/>
  <c r="B75" i="4"/>
  <c r="A75" i="4"/>
  <c r="M74" i="4"/>
  <c r="K74" i="4"/>
  <c r="H74" i="4"/>
  <c r="D74" i="4"/>
  <c r="C74" i="4"/>
  <c r="B74" i="4"/>
  <c r="A74" i="4"/>
  <c r="M73" i="4"/>
  <c r="K73" i="4"/>
  <c r="H73" i="4"/>
  <c r="D73" i="4"/>
  <c r="C73" i="4"/>
  <c r="B73" i="4"/>
  <c r="A73" i="4"/>
  <c r="M72" i="4"/>
  <c r="K72" i="4"/>
  <c r="H72" i="4"/>
  <c r="D72" i="4"/>
  <c r="C72" i="4"/>
  <c r="B72" i="4"/>
  <c r="A72" i="4"/>
  <c r="M71" i="4"/>
  <c r="K71" i="4"/>
  <c r="H71" i="4"/>
  <c r="D71" i="4"/>
  <c r="C71" i="4"/>
  <c r="B71" i="4"/>
  <c r="A71" i="4"/>
  <c r="M70" i="4"/>
  <c r="K70" i="4"/>
  <c r="H70" i="4"/>
  <c r="D70" i="4"/>
  <c r="C70" i="4"/>
  <c r="B70" i="4"/>
  <c r="A70" i="4"/>
  <c r="M69" i="4"/>
  <c r="K69" i="4"/>
  <c r="H69" i="4"/>
  <c r="D69" i="4"/>
  <c r="C69" i="4"/>
  <c r="B69" i="4"/>
  <c r="A69" i="4"/>
  <c r="M68" i="4"/>
  <c r="K68" i="4"/>
  <c r="H68" i="4"/>
  <c r="D68" i="4"/>
  <c r="C68" i="4"/>
  <c r="B68" i="4"/>
  <c r="A68" i="4"/>
  <c r="M67" i="4"/>
  <c r="K67" i="4"/>
  <c r="H67" i="4"/>
  <c r="D67" i="4"/>
  <c r="C67" i="4"/>
  <c r="B67" i="4"/>
  <c r="A67" i="4"/>
  <c r="M66" i="4"/>
  <c r="K66" i="4"/>
  <c r="H66" i="4"/>
  <c r="D66" i="4"/>
  <c r="C66" i="4"/>
  <c r="B66" i="4"/>
  <c r="A66" i="4"/>
  <c r="M65" i="4"/>
  <c r="K65" i="4"/>
  <c r="H65" i="4"/>
  <c r="D65" i="4"/>
  <c r="C65" i="4"/>
  <c r="B65" i="4"/>
  <c r="A65" i="4"/>
  <c r="M64" i="4"/>
  <c r="K64" i="4"/>
  <c r="H64" i="4"/>
  <c r="D64" i="4"/>
  <c r="C64" i="4"/>
  <c r="B64" i="4"/>
  <c r="A64" i="4"/>
  <c r="M63" i="4"/>
  <c r="K63" i="4"/>
  <c r="H63" i="4"/>
  <c r="D63" i="4"/>
  <c r="C63" i="4"/>
  <c r="B63" i="4"/>
  <c r="A63" i="4"/>
  <c r="M62" i="4"/>
  <c r="K62" i="4"/>
  <c r="H62" i="4"/>
  <c r="D62" i="4"/>
  <c r="C62" i="4"/>
  <c r="B62" i="4"/>
  <c r="A62" i="4"/>
  <c r="M61" i="4"/>
  <c r="K61" i="4"/>
  <c r="H61" i="4"/>
  <c r="D61" i="4"/>
  <c r="C61" i="4"/>
  <c r="B61" i="4"/>
  <c r="A61" i="4"/>
  <c r="M60" i="4"/>
  <c r="K60" i="4"/>
  <c r="H60" i="4"/>
  <c r="D60" i="4"/>
  <c r="C60" i="4"/>
  <c r="B60" i="4"/>
  <c r="A60" i="4"/>
  <c r="M59" i="4"/>
  <c r="K59" i="4"/>
  <c r="H59" i="4"/>
  <c r="D59" i="4"/>
  <c r="C59" i="4"/>
  <c r="B59" i="4"/>
  <c r="A59" i="4"/>
  <c r="M58" i="4"/>
  <c r="K58" i="4"/>
  <c r="H58" i="4"/>
  <c r="D58" i="4"/>
  <c r="C58" i="4"/>
  <c r="B58" i="4"/>
  <c r="A58" i="4"/>
  <c r="M57" i="4"/>
  <c r="K57" i="4"/>
  <c r="H57" i="4"/>
  <c r="D57" i="4"/>
  <c r="C57" i="4"/>
  <c r="B57" i="4"/>
  <c r="A57" i="4"/>
  <c r="M56" i="4"/>
  <c r="K56" i="4"/>
  <c r="H56" i="4"/>
  <c r="D56" i="4"/>
  <c r="C56" i="4"/>
  <c r="B56" i="4"/>
  <c r="A56" i="4"/>
  <c r="M55" i="4"/>
  <c r="K55" i="4"/>
  <c r="H55" i="4"/>
  <c r="D55" i="4"/>
  <c r="C55" i="4"/>
  <c r="B55" i="4"/>
  <c r="A55" i="4"/>
  <c r="M54" i="4"/>
  <c r="K54" i="4"/>
  <c r="H54" i="4"/>
  <c r="D54" i="4"/>
  <c r="C54" i="4"/>
  <c r="B54" i="4"/>
  <c r="A54" i="4"/>
  <c r="M53" i="4"/>
  <c r="K53" i="4"/>
  <c r="H53" i="4"/>
  <c r="D53" i="4"/>
  <c r="C53" i="4"/>
  <c r="B53" i="4"/>
  <c r="A53" i="4"/>
  <c r="M52" i="4"/>
  <c r="K52" i="4"/>
  <c r="H52" i="4"/>
  <c r="D52" i="4"/>
  <c r="C52" i="4"/>
  <c r="B52" i="4"/>
  <c r="A52" i="4"/>
  <c r="M51" i="4"/>
  <c r="K51" i="4"/>
  <c r="H51" i="4"/>
  <c r="D51" i="4"/>
  <c r="C51" i="4"/>
  <c r="B51" i="4"/>
  <c r="A51" i="4"/>
  <c r="M50" i="4"/>
  <c r="K50" i="4"/>
  <c r="H50" i="4"/>
  <c r="D50" i="4"/>
  <c r="C50" i="4"/>
  <c r="B50" i="4"/>
  <c r="A50" i="4"/>
  <c r="M49" i="4"/>
  <c r="K49" i="4"/>
  <c r="H49" i="4"/>
  <c r="D49" i="4"/>
  <c r="C49" i="4"/>
  <c r="B49" i="4"/>
  <c r="A49" i="4"/>
  <c r="M48" i="4"/>
  <c r="K48" i="4"/>
  <c r="H48" i="4"/>
  <c r="D48" i="4"/>
  <c r="C48" i="4"/>
  <c r="B48" i="4"/>
  <c r="A48" i="4"/>
  <c r="M47" i="4"/>
  <c r="K47" i="4"/>
  <c r="H47" i="4"/>
  <c r="D47" i="4"/>
  <c r="C47" i="4"/>
  <c r="B47" i="4"/>
  <c r="A47" i="4"/>
  <c r="M46" i="4"/>
  <c r="K46" i="4"/>
  <c r="H46" i="4"/>
  <c r="D46" i="4"/>
  <c r="C46" i="4"/>
  <c r="B46" i="4"/>
  <c r="A46" i="4"/>
  <c r="M45" i="4"/>
  <c r="K45" i="4"/>
  <c r="H45" i="4"/>
  <c r="D45" i="4"/>
  <c r="C45" i="4"/>
  <c r="B45" i="4"/>
  <c r="A45" i="4"/>
  <c r="M44" i="4"/>
  <c r="K44" i="4"/>
  <c r="H44" i="4"/>
  <c r="D44" i="4"/>
  <c r="C44" i="4"/>
  <c r="B44" i="4"/>
  <c r="A44" i="4"/>
  <c r="M43" i="4"/>
  <c r="K43" i="4"/>
  <c r="H43" i="4"/>
  <c r="D43" i="4"/>
  <c r="C43" i="4"/>
  <c r="B43" i="4"/>
  <c r="A43" i="4"/>
  <c r="M42" i="4"/>
  <c r="K42" i="4"/>
  <c r="H42" i="4"/>
  <c r="D42" i="4"/>
  <c r="C42" i="4"/>
  <c r="B42" i="4"/>
  <c r="A42" i="4"/>
  <c r="M41" i="4"/>
  <c r="K41" i="4"/>
  <c r="H41" i="4"/>
  <c r="D41" i="4"/>
  <c r="C41" i="4"/>
  <c r="B41" i="4"/>
  <c r="A41" i="4"/>
  <c r="M40" i="4"/>
  <c r="K40" i="4"/>
  <c r="H40" i="4"/>
  <c r="D40" i="4"/>
  <c r="C40" i="4"/>
  <c r="B40" i="4"/>
  <c r="A40" i="4"/>
  <c r="M39" i="4"/>
  <c r="K39" i="4"/>
  <c r="H39" i="4"/>
  <c r="D39" i="4"/>
  <c r="C39" i="4"/>
  <c r="B39" i="4"/>
  <c r="A39" i="4"/>
  <c r="M38" i="4"/>
  <c r="K38" i="4"/>
  <c r="H38" i="4"/>
  <c r="D38" i="4"/>
  <c r="C38" i="4"/>
  <c r="B38" i="4"/>
  <c r="A38" i="4"/>
  <c r="M37" i="4"/>
  <c r="K37" i="4"/>
  <c r="H37" i="4"/>
  <c r="D37" i="4"/>
  <c r="C37" i="4"/>
  <c r="B37" i="4"/>
  <c r="A37" i="4"/>
  <c r="M36" i="4"/>
  <c r="K36" i="4"/>
  <c r="H36" i="4"/>
  <c r="D36" i="4"/>
  <c r="C36" i="4"/>
  <c r="B36" i="4"/>
  <c r="A36" i="4"/>
  <c r="M35" i="4"/>
  <c r="K35" i="4"/>
  <c r="H35" i="4"/>
  <c r="D35" i="4"/>
  <c r="C35" i="4"/>
  <c r="B35" i="4"/>
  <c r="A35" i="4"/>
  <c r="M34" i="4"/>
  <c r="K34" i="4"/>
  <c r="H34" i="4"/>
  <c r="D34" i="4"/>
  <c r="C34" i="4"/>
  <c r="B34" i="4"/>
  <c r="A34" i="4"/>
  <c r="M33" i="4"/>
  <c r="K33" i="4"/>
  <c r="H33" i="4"/>
  <c r="D33" i="4"/>
  <c r="C33" i="4"/>
  <c r="B33" i="4"/>
  <c r="A33" i="4"/>
  <c r="M32" i="4"/>
  <c r="K32" i="4"/>
  <c r="H32" i="4"/>
  <c r="D32" i="4"/>
  <c r="C32" i="4"/>
  <c r="B32" i="4"/>
  <c r="A32" i="4"/>
  <c r="M31" i="4"/>
  <c r="K31" i="4"/>
  <c r="H31" i="4"/>
  <c r="D31" i="4"/>
  <c r="C31" i="4"/>
  <c r="B31" i="4"/>
  <c r="A31" i="4"/>
  <c r="M30" i="4"/>
  <c r="K30" i="4"/>
  <c r="H30" i="4"/>
  <c r="D30" i="4"/>
  <c r="C30" i="4"/>
  <c r="B30" i="4"/>
  <c r="A30" i="4"/>
  <c r="M29" i="4"/>
  <c r="K29" i="4"/>
  <c r="H29" i="4"/>
  <c r="D29" i="4"/>
  <c r="C29" i="4"/>
  <c r="B29" i="4"/>
  <c r="A29" i="4"/>
  <c r="M28" i="4"/>
  <c r="K28" i="4"/>
  <c r="H28" i="4"/>
  <c r="D28" i="4"/>
  <c r="C28" i="4"/>
  <c r="B28" i="4"/>
  <c r="A28" i="4"/>
  <c r="M27" i="4"/>
  <c r="K27" i="4"/>
  <c r="H27" i="4"/>
  <c r="D27" i="4"/>
  <c r="C27" i="4"/>
  <c r="B27" i="4"/>
  <c r="A27" i="4"/>
  <c r="M26" i="4"/>
  <c r="K26" i="4"/>
  <c r="H26" i="4"/>
  <c r="D26" i="4"/>
  <c r="C26" i="4"/>
  <c r="B26" i="4"/>
  <c r="A26" i="4"/>
  <c r="M25" i="4"/>
  <c r="K25" i="4"/>
  <c r="H25" i="4"/>
  <c r="D25" i="4"/>
  <c r="C25" i="4"/>
  <c r="B25" i="4"/>
  <c r="A25" i="4"/>
  <c r="M24" i="4"/>
  <c r="K24" i="4"/>
  <c r="H24" i="4"/>
  <c r="D24" i="4"/>
  <c r="C24" i="4"/>
  <c r="B24" i="4"/>
  <c r="A24" i="4"/>
  <c r="M23" i="4"/>
  <c r="K23" i="4"/>
  <c r="H23" i="4"/>
  <c r="D23" i="4"/>
  <c r="C23" i="4"/>
  <c r="B23" i="4"/>
  <c r="A23" i="4"/>
  <c r="M22" i="4"/>
  <c r="K22" i="4"/>
  <c r="H22" i="4"/>
  <c r="D22" i="4"/>
  <c r="C22" i="4"/>
  <c r="B22" i="4"/>
  <c r="A22" i="4"/>
  <c r="M21" i="4"/>
  <c r="K21" i="4"/>
  <c r="H21" i="4"/>
  <c r="D21" i="4"/>
  <c r="C21" i="4"/>
  <c r="B21" i="4"/>
  <c r="A21" i="4"/>
  <c r="M20" i="4"/>
  <c r="K20" i="4"/>
  <c r="H20" i="4"/>
  <c r="D20" i="4"/>
  <c r="C20" i="4"/>
  <c r="B20" i="4"/>
  <c r="A20" i="4"/>
  <c r="M19" i="4"/>
  <c r="K19" i="4"/>
  <c r="H19" i="4"/>
  <c r="D19" i="4"/>
  <c r="C19" i="4"/>
  <c r="B19" i="4"/>
  <c r="A19" i="4"/>
  <c r="M18" i="4"/>
  <c r="K18" i="4"/>
  <c r="H18" i="4"/>
  <c r="D18" i="4"/>
  <c r="C18" i="4"/>
  <c r="B18" i="4"/>
  <c r="A18" i="4"/>
  <c r="M17" i="4"/>
  <c r="K17" i="4"/>
  <c r="H17" i="4"/>
  <c r="D17" i="4"/>
  <c r="C17" i="4"/>
  <c r="B17" i="4"/>
  <c r="A17" i="4"/>
  <c r="M16" i="4"/>
  <c r="K16" i="4"/>
  <c r="H16" i="4"/>
  <c r="D16" i="4"/>
  <c r="C16" i="4"/>
  <c r="B16" i="4"/>
  <c r="A16" i="4"/>
  <c r="M15" i="4"/>
  <c r="K15" i="4"/>
  <c r="H15" i="4"/>
  <c r="D15" i="4"/>
  <c r="C15" i="4"/>
  <c r="B15" i="4"/>
  <c r="A15" i="4"/>
  <c r="M14" i="4"/>
  <c r="K14" i="4"/>
  <c r="H14" i="4"/>
  <c r="D14" i="4"/>
  <c r="C14" i="4"/>
  <c r="B14" i="4"/>
  <c r="A14" i="4"/>
  <c r="M13" i="4"/>
  <c r="K13" i="4"/>
  <c r="H13" i="4"/>
  <c r="D13" i="4"/>
  <c r="C13" i="4"/>
  <c r="B13" i="4"/>
  <c r="A13" i="4"/>
  <c r="M12" i="4"/>
  <c r="K12" i="4"/>
  <c r="H12" i="4"/>
  <c r="D12" i="4"/>
  <c r="C12" i="4"/>
  <c r="B12" i="4"/>
  <c r="A12" i="4"/>
  <c r="M11" i="4"/>
  <c r="K11" i="4"/>
  <c r="H11" i="4"/>
  <c r="D11" i="4"/>
  <c r="C11" i="4"/>
  <c r="B11" i="4"/>
  <c r="A11" i="4"/>
  <c r="M10" i="4"/>
  <c r="K10" i="4"/>
  <c r="H10" i="4"/>
  <c r="D10" i="4"/>
  <c r="C10" i="4"/>
  <c r="B10" i="4"/>
  <c r="A10" i="4"/>
  <c r="M9" i="4"/>
  <c r="K9" i="4"/>
  <c r="H9" i="4"/>
  <c r="D9" i="4"/>
  <c r="C9" i="4"/>
  <c r="B9" i="4"/>
  <c r="A9" i="4"/>
  <c r="M8" i="4"/>
  <c r="K8" i="4"/>
  <c r="H8" i="4"/>
  <c r="D8" i="4"/>
  <c r="C8" i="4"/>
  <c r="B8" i="4"/>
  <c r="A8" i="4"/>
  <c r="M7" i="4"/>
  <c r="K7" i="4"/>
  <c r="H7" i="4"/>
  <c r="D7" i="4"/>
  <c r="C7" i="4"/>
  <c r="B7" i="4"/>
  <c r="A7" i="4"/>
  <c r="M6" i="4"/>
  <c r="K6" i="4"/>
  <c r="H6" i="4"/>
  <c r="D6" i="4"/>
  <c r="C6" i="4"/>
  <c r="B6" i="4"/>
  <c r="A6" i="4"/>
  <c r="Q32" i="4" l="1"/>
  <c r="S32" i="4"/>
  <c r="R32" i="4"/>
  <c r="P32" i="4"/>
  <c r="E32" i="4"/>
  <c r="O32" i="4"/>
  <c r="N32" i="4"/>
  <c r="O15" i="4"/>
  <c r="R15" i="4"/>
  <c r="Q15" i="4"/>
  <c r="P15" i="4"/>
  <c r="N15" i="4"/>
  <c r="E15" i="4"/>
  <c r="S15" i="4"/>
  <c r="O23" i="4"/>
  <c r="R23" i="4"/>
  <c r="S23" i="4"/>
  <c r="Q23" i="4"/>
  <c r="P23" i="4"/>
  <c r="E23" i="4"/>
  <c r="N23" i="4"/>
  <c r="O31" i="4"/>
  <c r="R31" i="4"/>
  <c r="Q31" i="4"/>
  <c r="P31" i="4"/>
  <c r="N31" i="4"/>
  <c r="E31" i="4"/>
  <c r="S31" i="4"/>
  <c r="O39" i="4"/>
  <c r="R39" i="4"/>
  <c r="S39" i="4"/>
  <c r="Q39" i="4"/>
  <c r="P39" i="4"/>
  <c r="E39" i="4"/>
  <c r="N39" i="4"/>
  <c r="O47" i="4"/>
  <c r="R47" i="4"/>
  <c r="Q47" i="4"/>
  <c r="P47" i="4"/>
  <c r="N47" i="4"/>
  <c r="E47" i="4"/>
  <c r="S47" i="4"/>
  <c r="O55" i="4"/>
  <c r="R55" i="4"/>
  <c r="S55" i="4"/>
  <c r="Q55" i="4"/>
  <c r="P55" i="4"/>
  <c r="E55" i="4"/>
  <c r="N55" i="4"/>
  <c r="O63" i="4"/>
  <c r="R63" i="4"/>
  <c r="Q63" i="4"/>
  <c r="P63" i="4"/>
  <c r="N63" i="4"/>
  <c r="E63" i="4"/>
  <c r="S63" i="4"/>
  <c r="O71" i="4"/>
  <c r="R71" i="4"/>
  <c r="S71" i="4"/>
  <c r="Q71" i="4"/>
  <c r="P71" i="4"/>
  <c r="E71" i="4"/>
  <c r="N71" i="4"/>
  <c r="O79" i="4"/>
  <c r="R79" i="4"/>
  <c r="Q79" i="4"/>
  <c r="P79" i="4"/>
  <c r="N79" i="4"/>
  <c r="E79" i="4"/>
  <c r="S79" i="4"/>
  <c r="O87" i="4"/>
  <c r="R87" i="4"/>
  <c r="S87" i="4"/>
  <c r="Q87" i="4"/>
  <c r="P87" i="4"/>
  <c r="N87" i="4"/>
  <c r="E87" i="4"/>
  <c r="O95" i="4"/>
  <c r="R95" i="4"/>
  <c r="Q95" i="4"/>
  <c r="E95" i="4"/>
  <c r="P95" i="4"/>
  <c r="N95" i="4"/>
  <c r="S95" i="4"/>
  <c r="O103" i="4"/>
  <c r="R103" i="4"/>
  <c r="E103" i="4"/>
  <c r="S103" i="4"/>
  <c r="Q103" i="4"/>
  <c r="P103" i="4"/>
  <c r="N103" i="4"/>
  <c r="Q108" i="4"/>
  <c r="N108" i="4"/>
  <c r="S108" i="4"/>
  <c r="R108" i="4"/>
  <c r="P108" i="4"/>
  <c r="O108" i="4"/>
  <c r="E108" i="4"/>
  <c r="Q24" i="4"/>
  <c r="P24" i="4"/>
  <c r="O24" i="4"/>
  <c r="N24" i="4"/>
  <c r="E24" i="4"/>
  <c r="S24" i="4"/>
  <c r="R24" i="4"/>
  <c r="Q56" i="4"/>
  <c r="P56" i="4"/>
  <c r="O56" i="4"/>
  <c r="N56" i="4"/>
  <c r="E56" i="4"/>
  <c r="S56" i="4"/>
  <c r="R56" i="4"/>
  <c r="Q104" i="4"/>
  <c r="E104" i="4"/>
  <c r="P104" i="4"/>
  <c r="O104" i="4"/>
  <c r="N104" i="4"/>
  <c r="S104" i="4"/>
  <c r="R104" i="4"/>
  <c r="P14" i="4"/>
  <c r="S14" i="4"/>
  <c r="R14" i="4"/>
  <c r="Q14" i="4"/>
  <c r="O14" i="4"/>
  <c r="E14" i="4"/>
  <c r="N14" i="4"/>
  <c r="P30" i="4"/>
  <c r="S30" i="4"/>
  <c r="R30" i="4"/>
  <c r="Q30" i="4"/>
  <c r="O30" i="4"/>
  <c r="E30" i="4"/>
  <c r="N30" i="4"/>
  <c r="P38" i="4"/>
  <c r="R38" i="4"/>
  <c r="Q38" i="4"/>
  <c r="O38" i="4"/>
  <c r="N38" i="4"/>
  <c r="E38" i="4"/>
  <c r="S38" i="4"/>
  <c r="P46" i="4"/>
  <c r="S46" i="4"/>
  <c r="R46" i="4"/>
  <c r="Q46" i="4"/>
  <c r="O46" i="4"/>
  <c r="E46" i="4"/>
  <c r="N46" i="4"/>
  <c r="P54" i="4"/>
  <c r="R54" i="4"/>
  <c r="Q54" i="4"/>
  <c r="O54" i="4"/>
  <c r="N54" i="4"/>
  <c r="E54" i="4"/>
  <c r="S54" i="4"/>
  <c r="P62" i="4"/>
  <c r="S62" i="4"/>
  <c r="R62" i="4"/>
  <c r="Q62" i="4"/>
  <c r="O62" i="4"/>
  <c r="E62" i="4"/>
  <c r="N62" i="4"/>
  <c r="P70" i="4"/>
  <c r="R70" i="4"/>
  <c r="Q70" i="4"/>
  <c r="O70" i="4"/>
  <c r="N70" i="4"/>
  <c r="E70" i="4"/>
  <c r="S70" i="4"/>
  <c r="P78" i="4"/>
  <c r="S78" i="4"/>
  <c r="R78" i="4"/>
  <c r="Q78" i="4"/>
  <c r="O78" i="4"/>
  <c r="N78" i="4"/>
  <c r="E78" i="4"/>
  <c r="P86" i="4"/>
  <c r="R86" i="4"/>
  <c r="E86" i="4"/>
  <c r="Q86" i="4"/>
  <c r="O86" i="4"/>
  <c r="N86" i="4"/>
  <c r="S86" i="4"/>
  <c r="P94" i="4"/>
  <c r="E94" i="4"/>
  <c r="S94" i="4"/>
  <c r="R94" i="4"/>
  <c r="Q94" i="4"/>
  <c r="O94" i="4"/>
  <c r="N94" i="4"/>
  <c r="P102" i="4"/>
  <c r="R102" i="4"/>
  <c r="Q102" i="4"/>
  <c r="O102" i="4"/>
  <c r="N102" i="4"/>
  <c r="E102" i="4"/>
  <c r="S102" i="4"/>
  <c r="Q40" i="4"/>
  <c r="P40" i="4"/>
  <c r="O40" i="4"/>
  <c r="N40" i="4"/>
  <c r="E40" i="4"/>
  <c r="S40" i="4"/>
  <c r="R40" i="4"/>
  <c r="Q72" i="4"/>
  <c r="P72" i="4"/>
  <c r="O72" i="4"/>
  <c r="N72" i="4"/>
  <c r="E72" i="4"/>
  <c r="S72" i="4"/>
  <c r="R72" i="4"/>
  <c r="O7" i="4"/>
  <c r="R7" i="4"/>
  <c r="S7" i="4"/>
  <c r="Q7" i="4"/>
  <c r="P7" i="4"/>
  <c r="E7" i="4"/>
  <c r="N7" i="4"/>
  <c r="P22" i="4"/>
  <c r="R22" i="4"/>
  <c r="Q22" i="4"/>
  <c r="O22" i="4"/>
  <c r="N22" i="4"/>
  <c r="E22" i="4"/>
  <c r="S22" i="4"/>
  <c r="S13" i="4"/>
  <c r="N13" i="4"/>
  <c r="R13" i="4"/>
  <c r="Q13" i="4"/>
  <c r="P13" i="4"/>
  <c r="O13" i="4"/>
  <c r="E13" i="4"/>
  <c r="S21" i="4"/>
  <c r="N21" i="4"/>
  <c r="R21" i="4"/>
  <c r="Q21" i="4"/>
  <c r="P21" i="4"/>
  <c r="O21" i="4"/>
  <c r="E21" i="4"/>
  <c r="S29" i="4"/>
  <c r="N29" i="4"/>
  <c r="R29" i="4"/>
  <c r="Q29" i="4"/>
  <c r="P29" i="4"/>
  <c r="O29" i="4"/>
  <c r="E29" i="4"/>
  <c r="S37" i="4"/>
  <c r="N37" i="4"/>
  <c r="R37" i="4"/>
  <c r="Q37" i="4"/>
  <c r="P37" i="4"/>
  <c r="O37" i="4"/>
  <c r="E37" i="4"/>
  <c r="S45" i="4"/>
  <c r="N45" i="4"/>
  <c r="R45" i="4"/>
  <c r="Q45" i="4"/>
  <c r="P45" i="4"/>
  <c r="O45" i="4"/>
  <c r="E45" i="4"/>
  <c r="S53" i="4"/>
  <c r="N53" i="4"/>
  <c r="R53" i="4"/>
  <c r="Q53" i="4"/>
  <c r="P53" i="4"/>
  <c r="O53" i="4"/>
  <c r="E53" i="4"/>
  <c r="S61" i="4"/>
  <c r="N61" i="4"/>
  <c r="R61" i="4"/>
  <c r="Q61" i="4"/>
  <c r="P61" i="4"/>
  <c r="O61" i="4"/>
  <c r="E61" i="4"/>
  <c r="S69" i="4"/>
  <c r="N69" i="4"/>
  <c r="R69" i="4"/>
  <c r="Q69" i="4"/>
  <c r="P69" i="4"/>
  <c r="O69" i="4"/>
  <c r="E69" i="4"/>
  <c r="S77" i="4"/>
  <c r="N77" i="4"/>
  <c r="R77" i="4"/>
  <c r="E77" i="4"/>
  <c r="Q77" i="4"/>
  <c r="P77" i="4"/>
  <c r="O77" i="4"/>
  <c r="S85" i="4"/>
  <c r="N85" i="4"/>
  <c r="E85" i="4"/>
  <c r="R85" i="4"/>
  <c r="Q85" i="4"/>
  <c r="P85" i="4"/>
  <c r="O85" i="4"/>
  <c r="S93" i="4"/>
  <c r="N93" i="4"/>
  <c r="R93" i="4"/>
  <c r="Q93" i="4"/>
  <c r="P93" i="4"/>
  <c r="E93" i="4"/>
  <c r="O93" i="4"/>
  <c r="S101" i="4"/>
  <c r="N101" i="4"/>
  <c r="R101" i="4"/>
  <c r="E101" i="4"/>
  <c r="Q101" i="4"/>
  <c r="P101" i="4"/>
  <c r="O101" i="4"/>
  <c r="Q80" i="4"/>
  <c r="S80" i="4"/>
  <c r="R80" i="4"/>
  <c r="P80" i="4"/>
  <c r="O80" i="4"/>
  <c r="E80" i="4"/>
  <c r="N80" i="4"/>
  <c r="S109" i="4"/>
  <c r="N109" i="4"/>
  <c r="R109" i="4"/>
  <c r="Q109" i="4"/>
  <c r="P109" i="4"/>
  <c r="O109" i="4"/>
  <c r="E109" i="4"/>
  <c r="P6" i="4"/>
  <c r="R6" i="4"/>
  <c r="Q6" i="4"/>
  <c r="O6" i="4"/>
  <c r="N6" i="4"/>
  <c r="E6" i="4"/>
  <c r="S6" i="4"/>
  <c r="Q12" i="4"/>
  <c r="N12" i="4"/>
  <c r="E12" i="4"/>
  <c r="S12" i="4"/>
  <c r="R12" i="4"/>
  <c r="P12" i="4"/>
  <c r="O12" i="4"/>
  <c r="Q20" i="4"/>
  <c r="S20" i="4"/>
  <c r="E20" i="4"/>
  <c r="R20" i="4"/>
  <c r="P20" i="4"/>
  <c r="O20" i="4"/>
  <c r="N20" i="4"/>
  <c r="Q28" i="4"/>
  <c r="N28" i="4"/>
  <c r="E28" i="4"/>
  <c r="S28" i="4"/>
  <c r="R28" i="4"/>
  <c r="P28" i="4"/>
  <c r="O28" i="4"/>
  <c r="Q36" i="4"/>
  <c r="S36" i="4"/>
  <c r="E36" i="4"/>
  <c r="R36" i="4"/>
  <c r="P36" i="4"/>
  <c r="O36" i="4"/>
  <c r="N36" i="4"/>
  <c r="Q44" i="4"/>
  <c r="N44" i="4"/>
  <c r="E44" i="4"/>
  <c r="S44" i="4"/>
  <c r="R44" i="4"/>
  <c r="P44" i="4"/>
  <c r="O44" i="4"/>
  <c r="Q52" i="4"/>
  <c r="S52" i="4"/>
  <c r="E52" i="4"/>
  <c r="R52" i="4"/>
  <c r="P52" i="4"/>
  <c r="O52" i="4"/>
  <c r="N52" i="4"/>
  <c r="Q60" i="4"/>
  <c r="N60" i="4"/>
  <c r="E60" i="4"/>
  <c r="S60" i="4"/>
  <c r="R60" i="4"/>
  <c r="P60" i="4"/>
  <c r="O60" i="4"/>
  <c r="Q68" i="4"/>
  <c r="S68" i="4"/>
  <c r="E68" i="4"/>
  <c r="R68" i="4"/>
  <c r="P68" i="4"/>
  <c r="O68" i="4"/>
  <c r="N68" i="4"/>
  <c r="Q76" i="4"/>
  <c r="N76" i="4"/>
  <c r="E76" i="4"/>
  <c r="S76" i="4"/>
  <c r="R76" i="4"/>
  <c r="P76" i="4"/>
  <c r="O76" i="4"/>
  <c r="Q84" i="4"/>
  <c r="S84" i="4"/>
  <c r="R84" i="4"/>
  <c r="P84" i="4"/>
  <c r="E84" i="4"/>
  <c r="O84" i="4"/>
  <c r="N84" i="4"/>
  <c r="Q92" i="4"/>
  <c r="N92" i="4"/>
  <c r="E92" i="4"/>
  <c r="S92" i="4"/>
  <c r="R92" i="4"/>
  <c r="P92" i="4"/>
  <c r="O92" i="4"/>
  <c r="Q100" i="4"/>
  <c r="S100" i="4"/>
  <c r="R100" i="4"/>
  <c r="P100" i="4"/>
  <c r="O100" i="4"/>
  <c r="N100" i="4"/>
  <c r="E100" i="4"/>
  <c r="Q16" i="4"/>
  <c r="S16" i="4"/>
  <c r="R16" i="4"/>
  <c r="P16" i="4"/>
  <c r="E16" i="4"/>
  <c r="O16" i="4"/>
  <c r="N16" i="4"/>
  <c r="Q64" i="4"/>
  <c r="S64" i="4"/>
  <c r="R64" i="4"/>
  <c r="P64" i="4"/>
  <c r="E64" i="4"/>
  <c r="O64" i="4"/>
  <c r="N64" i="4"/>
  <c r="O11" i="4"/>
  <c r="R11" i="4"/>
  <c r="S11" i="4"/>
  <c r="E11" i="4"/>
  <c r="Q11" i="4"/>
  <c r="P11" i="4"/>
  <c r="N11" i="4"/>
  <c r="O19" i="4"/>
  <c r="R19" i="4"/>
  <c r="N19" i="4"/>
  <c r="E19" i="4"/>
  <c r="S19" i="4"/>
  <c r="Q19" i="4"/>
  <c r="P19" i="4"/>
  <c r="O27" i="4"/>
  <c r="R27" i="4"/>
  <c r="S27" i="4"/>
  <c r="E27" i="4"/>
  <c r="Q27" i="4"/>
  <c r="P27" i="4"/>
  <c r="N27" i="4"/>
  <c r="O35" i="4"/>
  <c r="R35" i="4"/>
  <c r="N35" i="4"/>
  <c r="E35" i="4"/>
  <c r="S35" i="4"/>
  <c r="Q35" i="4"/>
  <c r="P35" i="4"/>
  <c r="O43" i="4"/>
  <c r="R43" i="4"/>
  <c r="S43" i="4"/>
  <c r="E43" i="4"/>
  <c r="Q43" i="4"/>
  <c r="P43" i="4"/>
  <c r="N43" i="4"/>
  <c r="O51" i="4"/>
  <c r="R51" i="4"/>
  <c r="N51" i="4"/>
  <c r="E51" i="4"/>
  <c r="S51" i="4"/>
  <c r="Q51" i="4"/>
  <c r="P51" i="4"/>
  <c r="O59" i="4"/>
  <c r="R59" i="4"/>
  <c r="S59" i="4"/>
  <c r="E59" i="4"/>
  <c r="Q59" i="4"/>
  <c r="P59" i="4"/>
  <c r="N59" i="4"/>
  <c r="O67" i="4"/>
  <c r="R67" i="4"/>
  <c r="N67" i="4"/>
  <c r="E67" i="4"/>
  <c r="S67" i="4"/>
  <c r="Q67" i="4"/>
  <c r="P67" i="4"/>
  <c r="O75" i="4"/>
  <c r="R75" i="4"/>
  <c r="E75" i="4"/>
  <c r="S75" i="4"/>
  <c r="Q75" i="4"/>
  <c r="P75" i="4"/>
  <c r="N75" i="4"/>
  <c r="O83" i="4"/>
  <c r="R83" i="4"/>
  <c r="E83" i="4"/>
  <c r="N83" i="4"/>
  <c r="S83" i="4"/>
  <c r="Q83" i="4"/>
  <c r="P83" i="4"/>
  <c r="O91" i="4"/>
  <c r="R91" i="4"/>
  <c r="E91" i="4"/>
  <c r="S91" i="4"/>
  <c r="Q91" i="4"/>
  <c r="P91" i="4"/>
  <c r="N91" i="4"/>
  <c r="O99" i="4"/>
  <c r="R99" i="4"/>
  <c r="E99" i="4"/>
  <c r="N99" i="4"/>
  <c r="S99" i="4"/>
  <c r="Q99" i="4"/>
  <c r="P99" i="4"/>
  <c r="Q8" i="4"/>
  <c r="P8" i="4"/>
  <c r="O8" i="4"/>
  <c r="N8" i="4"/>
  <c r="E8" i="4"/>
  <c r="S8" i="4"/>
  <c r="R8" i="4"/>
  <c r="P18" i="4"/>
  <c r="S18" i="4"/>
  <c r="R18" i="4"/>
  <c r="E18" i="4"/>
  <c r="Q18" i="4"/>
  <c r="O18" i="4"/>
  <c r="N18" i="4"/>
  <c r="P34" i="4"/>
  <c r="S34" i="4"/>
  <c r="R34" i="4"/>
  <c r="E34" i="4"/>
  <c r="Q34" i="4"/>
  <c r="O34" i="4"/>
  <c r="N34" i="4"/>
  <c r="P42" i="4"/>
  <c r="O42" i="4"/>
  <c r="N42" i="4"/>
  <c r="E42" i="4"/>
  <c r="S42" i="4"/>
  <c r="R42" i="4"/>
  <c r="Q42" i="4"/>
  <c r="P50" i="4"/>
  <c r="S50" i="4"/>
  <c r="R50" i="4"/>
  <c r="E50" i="4"/>
  <c r="Q50" i="4"/>
  <c r="O50" i="4"/>
  <c r="N50" i="4"/>
  <c r="P58" i="4"/>
  <c r="O58" i="4"/>
  <c r="N58" i="4"/>
  <c r="E58" i="4"/>
  <c r="S58" i="4"/>
  <c r="R58" i="4"/>
  <c r="Q58" i="4"/>
  <c r="P66" i="4"/>
  <c r="S66" i="4"/>
  <c r="R66" i="4"/>
  <c r="E66" i="4"/>
  <c r="Q66" i="4"/>
  <c r="O66" i="4"/>
  <c r="N66" i="4"/>
  <c r="P74" i="4"/>
  <c r="O74" i="4"/>
  <c r="N74" i="4"/>
  <c r="E74" i="4"/>
  <c r="S74" i="4"/>
  <c r="R74" i="4"/>
  <c r="Q74" i="4"/>
  <c r="P82" i="4"/>
  <c r="S82" i="4"/>
  <c r="R82" i="4"/>
  <c r="Q82" i="4"/>
  <c r="E82" i="4"/>
  <c r="O82" i="4"/>
  <c r="N82" i="4"/>
  <c r="P90" i="4"/>
  <c r="O90" i="4"/>
  <c r="N90" i="4"/>
  <c r="E90" i="4"/>
  <c r="S90" i="4"/>
  <c r="R90" i="4"/>
  <c r="Q90" i="4"/>
  <c r="P98" i="4"/>
  <c r="S98" i="4"/>
  <c r="R98" i="4"/>
  <c r="Q98" i="4"/>
  <c r="O98" i="4"/>
  <c r="N98" i="4"/>
  <c r="E98" i="4"/>
  <c r="O111" i="4"/>
  <c r="S111" i="4"/>
  <c r="R111" i="4"/>
  <c r="Q111" i="4"/>
  <c r="P111" i="4"/>
  <c r="N111" i="4"/>
  <c r="E111" i="4"/>
  <c r="Q48" i="4"/>
  <c r="S48" i="4"/>
  <c r="R48" i="4"/>
  <c r="P48" i="4"/>
  <c r="E48" i="4"/>
  <c r="O48" i="4"/>
  <c r="N48" i="4"/>
  <c r="Q88" i="4"/>
  <c r="P88" i="4"/>
  <c r="O88" i="4"/>
  <c r="N88" i="4"/>
  <c r="S88" i="4"/>
  <c r="E88" i="4"/>
  <c r="R88" i="4"/>
  <c r="Q96" i="4"/>
  <c r="E96" i="4"/>
  <c r="S96" i="4"/>
  <c r="R96" i="4"/>
  <c r="P96" i="4"/>
  <c r="O96" i="4"/>
  <c r="N96" i="4"/>
  <c r="P10" i="4"/>
  <c r="O10" i="4"/>
  <c r="N10" i="4"/>
  <c r="E10" i="4"/>
  <c r="S10" i="4"/>
  <c r="R10" i="4"/>
  <c r="Q10" i="4"/>
  <c r="P26" i="4"/>
  <c r="O26" i="4"/>
  <c r="N26" i="4"/>
  <c r="E26" i="4"/>
  <c r="S26" i="4"/>
  <c r="R26" i="4"/>
  <c r="Q26" i="4"/>
  <c r="S9" i="4"/>
  <c r="N9" i="4"/>
  <c r="R9" i="4"/>
  <c r="Q9" i="4"/>
  <c r="E9" i="4"/>
  <c r="P9" i="4"/>
  <c r="O9" i="4"/>
  <c r="S17" i="4"/>
  <c r="N17" i="4"/>
  <c r="P17" i="4"/>
  <c r="O17" i="4"/>
  <c r="E17" i="4"/>
  <c r="R17" i="4"/>
  <c r="Q17" i="4"/>
  <c r="S25" i="4"/>
  <c r="N25" i="4"/>
  <c r="R25" i="4"/>
  <c r="Q25" i="4"/>
  <c r="E25" i="4"/>
  <c r="P25" i="4"/>
  <c r="O25" i="4"/>
  <c r="S33" i="4"/>
  <c r="N33" i="4"/>
  <c r="P33" i="4"/>
  <c r="O33" i="4"/>
  <c r="E33" i="4"/>
  <c r="R33" i="4"/>
  <c r="Q33" i="4"/>
  <c r="S41" i="4"/>
  <c r="N41" i="4"/>
  <c r="R41" i="4"/>
  <c r="Q41" i="4"/>
  <c r="E41" i="4"/>
  <c r="P41" i="4"/>
  <c r="O41" i="4"/>
  <c r="S49" i="4"/>
  <c r="N49" i="4"/>
  <c r="P49" i="4"/>
  <c r="O49" i="4"/>
  <c r="E49" i="4"/>
  <c r="R49" i="4"/>
  <c r="Q49" i="4"/>
  <c r="S57" i="4"/>
  <c r="N57" i="4"/>
  <c r="R57" i="4"/>
  <c r="Q57" i="4"/>
  <c r="E57" i="4"/>
  <c r="P57" i="4"/>
  <c r="O57" i="4"/>
  <c r="S65" i="4"/>
  <c r="N65" i="4"/>
  <c r="P65" i="4"/>
  <c r="O65" i="4"/>
  <c r="E65" i="4"/>
  <c r="R65" i="4"/>
  <c r="Q65" i="4"/>
  <c r="S73" i="4"/>
  <c r="N73" i="4"/>
  <c r="R73" i="4"/>
  <c r="Q73" i="4"/>
  <c r="E73" i="4"/>
  <c r="P73" i="4"/>
  <c r="O73" i="4"/>
  <c r="S81" i="4"/>
  <c r="N81" i="4"/>
  <c r="P81" i="4"/>
  <c r="O81" i="4"/>
  <c r="E81" i="4"/>
  <c r="R81" i="4"/>
  <c r="Q81" i="4"/>
  <c r="S89" i="4"/>
  <c r="N89" i="4"/>
  <c r="R89" i="4"/>
  <c r="Q89" i="4"/>
  <c r="P89" i="4"/>
  <c r="O89" i="4"/>
  <c r="E89" i="4"/>
  <c r="S97" i="4"/>
  <c r="N97" i="4"/>
  <c r="P97" i="4"/>
  <c r="O97" i="4"/>
  <c r="R97" i="4"/>
  <c r="Q97" i="4"/>
  <c r="E97" i="4"/>
  <c r="P110" i="4"/>
  <c r="S110" i="4"/>
  <c r="R110" i="4"/>
  <c r="Q110" i="4"/>
  <c r="E110" i="4"/>
  <c r="O110" i="4"/>
  <c r="N110" i="4"/>
  <c r="J22" i="4"/>
  <c r="J38" i="4"/>
  <c r="J46" i="4"/>
  <c r="J70" i="4"/>
  <c r="J10" i="4"/>
  <c r="J17" i="4"/>
  <c r="J29" i="4"/>
  <c r="J33" i="4"/>
  <c r="J49" i="4"/>
  <c r="J53" i="4"/>
  <c r="J69" i="4"/>
  <c r="J101" i="4"/>
  <c r="J110" i="4"/>
  <c r="J45" i="4"/>
  <c r="J109" i="4"/>
  <c r="J77" i="4"/>
  <c r="J9" i="4"/>
  <c r="J11" i="4"/>
  <c r="J36" i="4"/>
  <c r="J78" i="4"/>
  <c r="J85" i="4"/>
  <c r="J87" i="4"/>
  <c r="J39" i="4"/>
  <c r="J40" i="4"/>
  <c r="J104" i="4"/>
  <c r="J6" i="4"/>
  <c r="J14" i="4"/>
  <c r="J54" i="4"/>
  <c r="J61" i="4"/>
  <c r="J71" i="4"/>
  <c r="J72" i="4"/>
  <c r="J81" i="4"/>
  <c r="J82" i="4"/>
  <c r="J83" i="4"/>
  <c r="J89" i="4"/>
  <c r="J90" i="4"/>
  <c r="J91" i="4"/>
  <c r="J97" i="4"/>
  <c r="J98" i="4"/>
  <c r="J37" i="4"/>
  <c r="J58" i="4"/>
  <c r="J86" i="4"/>
  <c r="J93" i="4"/>
  <c r="J94" i="4"/>
  <c r="J20" i="4"/>
  <c r="J21" i="4"/>
  <c r="J30" i="4"/>
  <c r="J27" i="4"/>
  <c r="J43" i="4"/>
  <c r="J44" i="4"/>
  <c r="J111" i="4"/>
  <c r="J57" i="4"/>
  <c r="J95" i="4"/>
  <c r="J31" i="4"/>
  <c r="J47" i="4"/>
  <c r="J48" i="4"/>
  <c r="J51" i="4"/>
  <c r="J52" i="4"/>
  <c r="J75" i="4"/>
  <c r="J76" i="4"/>
  <c r="J108" i="4"/>
  <c r="J8" i="4"/>
  <c r="J24" i="4"/>
  <c r="J99" i="4"/>
  <c r="J15" i="4"/>
  <c r="J62" i="4"/>
  <c r="J102" i="4"/>
  <c r="J12" i="4"/>
  <c r="J19" i="4"/>
  <c r="J28" i="4"/>
  <c r="J35" i="4"/>
  <c r="J55" i="4"/>
  <c r="J56" i="4"/>
  <c r="J59" i="4"/>
  <c r="J60" i="4"/>
  <c r="J79" i="4"/>
  <c r="J80" i="4"/>
  <c r="J84" i="4"/>
  <c r="J88" i="4"/>
  <c r="J92" i="4"/>
  <c r="J96" i="4"/>
  <c r="J103" i="4"/>
  <c r="J25" i="4"/>
  <c r="J41" i="4"/>
  <c r="J65" i="4"/>
  <c r="J73" i="4"/>
  <c r="J105" i="4"/>
  <c r="J16" i="4"/>
  <c r="J23" i="4"/>
  <c r="J32" i="4"/>
  <c r="J63" i="4"/>
  <c r="J64" i="4"/>
  <c r="J67" i="4"/>
  <c r="J68" i="4"/>
  <c r="J100" i="4"/>
  <c r="J107" i="4"/>
  <c r="J7" i="4"/>
  <c r="J13" i="4"/>
  <c r="J18" i="4"/>
  <c r="J26" i="4"/>
  <c r="J34" i="4"/>
  <c r="J42" i="4"/>
  <c r="J50" i="4"/>
  <c r="J66" i="4"/>
  <c r="J74" i="4"/>
  <c r="J106" i="4"/>
</calcChain>
</file>

<file path=xl/sharedStrings.xml><?xml version="1.0" encoding="utf-8"?>
<sst xmlns="http://schemas.openxmlformats.org/spreadsheetml/2006/main" count="2701" uniqueCount="613">
  <si>
    <t>Report name:    CRRG - All COVID projects</t>
  </si>
  <si>
    <t>Report run by:  Administrator, System</t>
  </si>
  <si>
    <t>Report filter:  All COVID studies</t>
  </si>
  <si>
    <t xml:space="preserve"> </t>
  </si>
  <si>
    <t>Pid</t>
  </si>
  <si>
    <t>Short title</t>
  </si>
  <si>
    <t>Long title</t>
  </si>
  <si>
    <t>Project type</t>
  </si>
  <si>
    <t>Status</t>
  </si>
  <si>
    <t>Chief investigator</t>
  </si>
  <si>
    <t>Project tag category: COVID-19 category</t>
  </si>
  <si>
    <t>Sponsor 1: Organisation</t>
  </si>
  <si>
    <t>OXAMI</t>
  </si>
  <si>
    <t>The Oxford Acute Myocardial Infarction Study</t>
  </si>
  <si>
    <t>Basic science study involving procedures with human participants</t>
  </si>
  <si>
    <t>Recruiting</t>
  </si>
  <si>
    <t>Channon, Prof Keith</t>
  </si>
  <si>
    <t>COVID-19 (by amendment)</t>
  </si>
  <si>
    <t>University of Oxford</t>
  </si>
  <si>
    <t>Oxford University Hospitals NHS Foundation Trust</t>
  </si>
  <si>
    <t>International Guillain-Barre Syndrome Outcome Study (IGOS)</t>
  </si>
  <si>
    <t>Clinical and biological determinants of disease course in Guillain-Barre syndrome: a prospective UK-wide observational  study interfacing with the International Guillain-Barre syndrome Outcome study - IGOS`</t>
  </si>
  <si>
    <t>Other study</t>
  </si>
  <si>
    <t>Follow up</t>
  </si>
  <si>
    <t>Willison, Hugh</t>
  </si>
  <si>
    <t>Greater Glasgow and Clyde NHS Trust</t>
  </si>
  <si>
    <t>The PRIEST Study</t>
  </si>
  <si>
    <t>Study name change to The PRIEST study: Pandemic Respiratory Infection Emergency System Triage</t>
  </si>
  <si>
    <t>Study limited to working with data (specific project only)</t>
  </si>
  <si>
    <t>Goodacre, Prof Steve</t>
  </si>
  <si>
    <t>COVID-19</t>
  </si>
  <si>
    <t>Sheffield Teaching Hospitals NHS Foundation Trust</t>
  </si>
  <si>
    <t>ISARIC/WHO Severe Acute Respiratory Infection Biological Sampling Study</t>
  </si>
  <si>
    <t xml:space="preserve">Semple, Dr Malcolm </t>
  </si>
  <si>
    <t>Biomarker Investigation &amp; Study of Pathology in Neuropathy (BioSPIN)</t>
  </si>
  <si>
    <t>Investigating biomarkers, pathophysiology, and outcome in inflammatory and non-inflammatory neuropathies.</t>
  </si>
  <si>
    <t>Rinaldi, Dr Simon</t>
  </si>
  <si>
    <t>MERMAIDS ARI</t>
  </si>
  <si>
    <t>Multi-centre EuRopean study of MAjor Infectious Disease Syndromes (MERMAIDS): Acute Respiratory Infections in_x000D_
Adults</t>
  </si>
  <si>
    <t>Horby, Peter</t>
  </si>
  <si>
    <t>The Oxford Risk Factors And Noninvasive imaging Study (ORFAN)</t>
  </si>
  <si>
    <t>The Oxford Risk Factors And Noninvasive imaging Study</t>
  </si>
  <si>
    <t>Antoniades, Dr Charalambos</t>
  </si>
  <si>
    <t>THE BOX FAMILY STUDY: (BOX 3) Version 1</t>
  </si>
  <si>
    <t>THE BART SOXFORD FAMILY STUDY OF CHILDHOOD DIABETES: LONGITUDINAL AND MULTIGENERATIONAL ANALYSIS OF A CHANGING DISEASE (BOX 3)</t>
  </si>
  <si>
    <t>Gillespie, Dr Kathleen</t>
  </si>
  <si>
    <t>University of Bristol</t>
  </si>
  <si>
    <t>Immune factors in neurological diseases</t>
  </si>
  <si>
    <t>Irani, Dr Sarosh</t>
  </si>
  <si>
    <t>OPAL cohort study</t>
  </si>
  <si>
    <t>Oxford Pain, Activity and Lifestyle Study</t>
  </si>
  <si>
    <t>Study administering questionnaires/interviews for quantitative analysis, or using mixed quantitative/qualitative</t>
  </si>
  <si>
    <t>Lamb, Prof Sarah (Sallie)</t>
  </si>
  <si>
    <t>Rare and Undiagnosed Diseases Study (RUDY)</t>
  </si>
  <si>
    <t>Javaid, Dr Kassim</t>
  </si>
  <si>
    <t>Booster against pertussis (Bert) study</t>
  </si>
  <si>
    <t>Immunological effects of an acellular pertussis booster vaccination in children, young adults and elderly. An international study in Finland, the Netherlands and the United Kingdom</t>
  </si>
  <si>
    <t>Clinical trial of an investigational medicinal product</t>
  </si>
  <si>
    <t>Complete</t>
  </si>
  <si>
    <t>Kelly, Dr Dominic</t>
  </si>
  <si>
    <t>Be on the TEAM: Teenagers against Meningitis</t>
  </si>
  <si>
    <t>Evaluating the effect of immunisation with group B meningococcal vaccines on meningococcal carriage</t>
  </si>
  <si>
    <t>Snape, Prof Matthew</t>
  </si>
  <si>
    <t>BioAID</t>
  </si>
  <si>
    <t>NIHR BioResource-Adult Infectious Disease</t>
  </si>
  <si>
    <t>Research tissue bank</t>
  </si>
  <si>
    <t>Awaiting recruitment</t>
  </si>
  <si>
    <t>Noursadeghi, Dr Mahdad</t>
  </si>
  <si>
    <t>University College London</t>
  </si>
  <si>
    <t>Sepsis Immunomics</t>
  </si>
  <si>
    <t>The GAinS investigators: application of an integrated immune -omic approach in sepsis</t>
  </si>
  <si>
    <t>Study limited to working with human tissue samples (or other human biological samples) and data (specific project only)</t>
  </si>
  <si>
    <t>Knight, Prof Julian</t>
  </si>
  <si>
    <t>QResearch-Oxford Data Linkage Project</t>
  </si>
  <si>
    <t>Research database</t>
  </si>
  <si>
    <t>Oxford Radcliffe Biobank</t>
  </si>
  <si>
    <t>Verrill, Dr Clare</t>
  </si>
  <si>
    <t>EchoVision</t>
  </si>
  <si>
    <t>Development of tools for quality assessment, quantification and outcome prediction from echocardiographic images</t>
  </si>
  <si>
    <t>Leeson, Prof Paul</t>
  </si>
  <si>
    <t>Immune CAP</t>
  </si>
  <si>
    <t>Tissue-resident memory T-cell (TRM) response in severe Community Acquired Pneumonia (ImmuneCAP Study): An observational pilot study</t>
  </si>
  <si>
    <t>Andersen, Dr Christopher</t>
  </si>
  <si>
    <t>What s the STORY (Serum Testing Of Representative Youngsters)</t>
  </si>
  <si>
    <t>Sero-epidemiological survey of England in 2019/2020</t>
  </si>
  <si>
    <t>CALM-ED: Computer Assisted Lessening of intrusive Memories in ED</t>
  </si>
  <si>
    <t>Reducing Intrusive Memories of Work-Related Traumatic Events, including COVID-19, in NHS Staff using a Simple Cognitive Task</t>
  </si>
  <si>
    <t>Steel, Dr Craig</t>
  </si>
  <si>
    <t>Respiratory virus detection directly from clinical samples</t>
  </si>
  <si>
    <t>A comparison of clinical sample collection methods to detect Influenza virus, SARS-CoV-2 and other respiratory pathogens using whole genome sequencing rapid testing modalities including whole genome sequencing</t>
  </si>
  <si>
    <t>Crook, Prof Derrick William</t>
  </si>
  <si>
    <t>PHIND Study</t>
  </si>
  <si>
    <t>Clinical evaluation of a POC assay to identify PHenotypes IN the Acute Respiratory Distress Syndrome</t>
  </si>
  <si>
    <t>McAuley, Prof Daniel</t>
  </si>
  <si>
    <t>Queens University Belfast</t>
  </si>
  <si>
    <t>REMAP-CAP</t>
  </si>
  <si>
    <t>Randomized, Embedded, Multifactorial, Adaptive Platform trial for Community-Acquired Pneumonia</t>
  </si>
  <si>
    <t>Gordon, Dr Anthony</t>
  </si>
  <si>
    <t>University Medical Centre Utrecht</t>
  </si>
  <si>
    <t>GenOMICC</t>
  </si>
  <si>
    <t>Genetics of susceptibility and mortality in critical care (GenOMICC)</t>
  </si>
  <si>
    <t>Baillie, Dr John</t>
  </si>
  <si>
    <t>NHS Lothian</t>
  </si>
  <si>
    <t>A Phase I/II trial of a candidate COVID-19 vaccine (COV001)</t>
  </si>
  <si>
    <t>A phase I/II study to determine efficacy,  safety and immunogenicity of the candidate Coronavirus Disease (COVID-19) vaccine ChAdOx1 nCoV-19 in UK healthy adult volunteers</t>
  </si>
  <si>
    <t>Pollard, Prof Andrew</t>
  </si>
  <si>
    <t>RECOVERY Trial</t>
  </si>
  <si>
    <t>Randomised Evaluation of COVID-19 Therapy (RECOVERY)</t>
  </si>
  <si>
    <t>Phase II trial of inhaled anti-viral (SNG001) for SARS-CoV-2 infection</t>
  </si>
  <si>
    <t>A randomised double-blind placebo-controlled trial to determine the safety and efficacy of inhaled SNG001 (IFN- 1a for nebulisation) for the treatment of patients with confirmed SARS-CoV-2 infection</t>
  </si>
  <si>
    <t>Wilkinson, Dr Tom</t>
  </si>
  <si>
    <t>Synairgen Research Limited</t>
  </si>
  <si>
    <t>PRINCIPLE</t>
  </si>
  <si>
    <t>Platform Randomised trial of INterventions against COVID-19 In older peoPLE</t>
  </si>
  <si>
    <t>Butler, Prof Christopher C</t>
  </si>
  <si>
    <t>Early Identification of Covid-19 with Machine Learning</t>
  </si>
  <si>
    <t>Early identification of Covid-19 from undifferentiated medical presentations using Machine Learning</t>
  </si>
  <si>
    <t>Soltan, Dr Andrew</t>
  </si>
  <si>
    <t>Neonatal complications of COVID-19</t>
  </si>
  <si>
    <t>Neonatal Complications of Coronavirus Disease (COVID-19) Study</t>
  </si>
  <si>
    <t>Kurinczuk, Dr Jennifer J</t>
  </si>
  <si>
    <t>RECOVER Qualitative interviews (RECOVER-QUAL)</t>
  </si>
  <si>
    <t>Rapid European SARS-COV-2 Emergency research Response (RECOVER): Qualitative interviews with patients and_x000D_
healthcare professionals</t>
  </si>
  <si>
    <t>Study involving qualitative methods only</t>
  </si>
  <si>
    <t>Investigating a Vaccine Against COVID-19 (COV002)</t>
  </si>
  <si>
    <t>A phase 2/3 study to determine the efficacy, safety and immunogenicity of the candidate Coronavirus Disease (COVID-19) vaccine ChAdOx1 nCoV-19</t>
  </si>
  <si>
    <t>Adaptive COVID-19 Treatment Trial (ACTT)</t>
  </si>
  <si>
    <t>A Multicenter, Adaptive, Randomized Blinded Controlled Trial of the Safety and Efficacy of Investigational Therapeutics_x000D_
for the Treatment of COVID-19 in Hospitalised Adults</t>
  </si>
  <si>
    <t>Pett, Dr Sarah</t>
  </si>
  <si>
    <t>Regents of the University of Minnesota (USA)</t>
  </si>
  <si>
    <t>Coronavirus infection in immunosuppressed children</t>
  </si>
  <si>
    <t>Coronavirus infection in primary or secondary immunosuppressed children</t>
  </si>
  <si>
    <t>De Graf, Dr Hans</t>
  </si>
  <si>
    <t>University Hospitals Southampton NHS Foundation Trust</t>
  </si>
  <si>
    <t>COVID 19 Healthcare Worker Behaviour Study</t>
  </si>
  <si>
    <t>Work Package 2: Healthcare Worker Behaviour  IN  Understanding the dynamics of policy development and healthcare worker behaviour in the UK during the COVID-19 public health emergency'</t>
  </si>
  <si>
    <t>Abandoned awaiting sponsorship</t>
  </si>
  <si>
    <t>Gobat, Dr Nina</t>
  </si>
  <si>
    <t>ATOMIC2</t>
  </si>
  <si>
    <t>A multi-centre open-label two-arm randomised superiority clinical trial of Azithromycin versus usual care In Ambulatory COVID-19 (ATOMIC2)</t>
  </si>
  <si>
    <t>Hinks, Dr Timothy</t>
  </si>
  <si>
    <t>C-MORE Capturing MultiORgan Effects of COVID-19</t>
  </si>
  <si>
    <t>Assessing the effects of Coronavirus Disease (COVID-19) on multiple organ systems and impact on quality of life,_x000D_
functional capacity and mental health</t>
  </si>
  <si>
    <t>Raman, Dr Betty</t>
  </si>
  <si>
    <t>DIAMONDS SEARCH v1</t>
  </si>
  <si>
    <t>Diagnosis and Management of Febrile Illness using RNA Personalised Molecular Signature Diagnosis</t>
  </si>
  <si>
    <t>Levin, Prof Michael</t>
  </si>
  <si>
    <t>Imperial College London</t>
  </si>
  <si>
    <t>The STOIC Study (STerOids in COVID)</t>
  </si>
  <si>
    <t>Use of inhaled corticosteroids as treatment of early COVID-19 infection to prevent clinical deterioration and hospitalisation</t>
  </si>
  <si>
    <t>Closed</t>
  </si>
  <si>
    <t>Bafadhel, Prof Mona</t>
  </si>
  <si>
    <t>The haematological effects of COVID-19 infection</t>
  </si>
  <si>
    <t>An observational study evaluating the haematological changes caused by COVID-19 infection and their association with thrombotic clinical outcomes</t>
  </si>
  <si>
    <t>Curry, Dr Nicola</t>
  </si>
  <si>
    <t>COVID-19 infection survey</t>
  </si>
  <si>
    <t>Incidence of SARS-CoV-2 infection and prevalence of immunity to SARS-CoV-2 in the UK general population as_x000D_
assessed through repeated cross-sectional household surveys with additional serial sampling and longitudinal_x000D_
follow-up, an Office of National Statistics Survey</t>
  </si>
  <si>
    <t>Walker, Prof Sarah</t>
  </si>
  <si>
    <t>COPCOV trial</t>
  </si>
  <si>
    <t>Chloroquine/ hydroxychloroquine prevention of coronavirus disease (COVID-19) in the healthcare setting; a randomised, placebo-controlled prophylaxis study (COPCOV)</t>
  </si>
  <si>
    <t>Llewelyn, Prof Martin</t>
  </si>
  <si>
    <t>Remote by default primary care</t>
  </si>
  <si>
    <t>Scaling up Remote-by-Default Models of Care to Help Reduce the Spread of COVID-19</t>
  </si>
  <si>
    <t>Greenhalgh, Prof Trish P M</t>
  </si>
  <si>
    <t>RECOVERY - Respiratory Support</t>
  </si>
  <si>
    <t>Ventilation Strategies in COVID-19; CPAP, High-flow, and standard care</t>
  </si>
  <si>
    <t>Awaiting sponsorship</t>
  </si>
  <si>
    <t>Perkins, Prof Gavin</t>
  </si>
  <si>
    <t>University of Warwick</t>
  </si>
  <si>
    <t>ILIAD-7</t>
  </si>
  <si>
    <t>Recombinant InterLeukin-7 (CYT107) to Improve clinical outcomes in lymphopenic pAtients with COVID-19 infection</t>
  </si>
  <si>
    <t>REVIMMUNE SAS</t>
  </si>
  <si>
    <t>IMPACT - COVID19 in recipients of allogeneic stem cell transplantation</t>
  </si>
  <si>
    <t>A prospective non interventional study to evaluate the role of immune and inflammatory response in recipients of allogeneic haematopoietic stem cell transplantation (SCT) affected by severe COVID19 infection</t>
  </si>
  <si>
    <t>Lucchini, Dr Giovanna</t>
  </si>
  <si>
    <t>Great Ormond Street Hospital for Children NHS Foundation Trust</t>
  </si>
  <si>
    <t>Pregnancy and Neonatal Outcomes in COVID-19 (PAN-COVID)</t>
  </si>
  <si>
    <t>Pregnancy and Neonatal Outcomes in COVID-19: A global registry of women with suspected or confirmed SARS-CoV-2 infeciton in pregnancy and their neonates, understanding natural history to guide treatment and prevention</t>
  </si>
  <si>
    <t>Mullins, Dr Edward</t>
  </si>
  <si>
    <t>PACE</t>
  </si>
  <si>
    <t>The impact of COVID-19 on patients with AML undergoing chemotherapy: an epidemiological study.</t>
  </si>
  <si>
    <t>Stanworth, Prof Simon</t>
  </si>
  <si>
    <t>University of Birmingham</t>
  </si>
  <si>
    <t>Coagulopathy associated with Covid 19</t>
  </si>
  <si>
    <t>Coagulopathy associated with Covid 19 (CA-Covid19) A Multi-Centre observational study</t>
  </si>
  <si>
    <t>Jayakody Arachchillage, Dr Deepa</t>
  </si>
  <si>
    <t>COVID-19 - ACCORD-2</t>
  </si>
  <si>
    <t>ACCORD 2: A Multicentre, Seamless, Phase 2 Adaptive Randomisation Platform Study to Assess the Efficacy and Safety of Multiple Candidate Agents for the Treatment of COVID 19 in Hospitalised Patients</t>
  </si>
  <si>
    <t>University Hospital Southampton NHS Foundation Trust</t>
  </si>
  <si>
    <t>CATALYST</t>
  </si>
  <si>
    <t>A randomised phase II proof of principle multi-arm multistage trial designed to guide the selection of interventions for phase III trials in hospitalised patients with COVID-19 infection</t>
  </si>
  <si>
    <t>Veenith, Tonny</t>
  </si>
  <si>
    <t>National COVID-19 Chest Imaging Database (NCCID) v1.0</t>
  </si>
  <si>
    <t>Joshi, Dr Indra</t>
  </si>
  <si>
    <t>NHS England</t>
  </si>
  <si>
    <t>Patient recovery from heart surgery during the Covid-19 pandemic</t>
  </si>
  <si>
    <t>An observational cohort study to explore patient outcome from heart surgery during the Covid-19 pandemic (CardiacCovid)</t>
  </si>
  <si>
    <t>Barts and the London NHS Trust</t>
  </si>
  <si>
    <t>AI-enhanced Covid 19 Prognostic Algorithm (HOST)</t>
  </si>
  <si>
    <t>Improved analysis of data and prognosis in patients with Covid 19 using statistical analysis and deep machine learning</t>
  </si>
  <si>
    <t>Gleeson, Prof Fergus</t>
  </si>
  <si>
    <t>The COVID-19 Resilience Project</t>
  </si>
  <si>
    <t>Studying the impact of COVID-19 on the NHS workforce to guide trauma-informed and psychologically-informed support provision</t>
  </si>
  <si>
    <t>Greater Manchester Mental Healthcare NHS FT</t>
  </si>
  <si>
    <t>RAPid community Testing fOR COVID-19 (RAPTOR-C19)</t>
  </si>
  <si>
    <t>Expanding national RAPid community Test evaluation capacity fOR COVID-19</t>
  </si>
  <si>
    <t>Clinical investigation or other study of a medical device</t>
  </si>
  <si>
    <t>Hobbs, Prof Richard</t>
  </si>
  <si>
    <t>The SUFFICE-CoV Study</t>
  </si>
  <si>
    <t>Success Factors facilitating care during escalation in the COVID-19 pandemic</t>
  </si>
  <si>
    <t>Ede, Mrs Jody</t>
  </si>
  <si>
    <t>CovidICE</t>
  </si>
  <si>
    <t>Impact of COVID-19 on Emergency Surgical Admissions (CovidICE). A retrospective review.</t>
  </si>
  <si>
    <t>Bignell, Dr Mark</t>
  </si>
  <si>
    <t>FALCON C-19</t>
  </si>
  <si>
    <t>Facilitating Accelerated CLinical evaluation Of Novel diagnostic tests for COVID-19 (FALCON C-19)</t>
  </si>
  <si>
    <t>Body, Dr Richard</t>
  </si>
  <si>
    <t>The University of Manchester</t>
  </si>
  <si>
    <t>SIREN - SARS-COV2 immunity and reinfection evaluation</t>
  </si>
  <si>
    <t>SIREN - SARS-COV2 immunity and reinfection evaluation; The impact of detectable anti SARS-COV2 antibody on the incidence of COVID-19 in healthcare workers</t>
  </si>
  <si>
    <t>Hopkins, Dr Susan</t>
  </si>
  <si>
    <t>Public Health England</t>
  </si>
  <si>
    <t>M-COVID</t>
  </si>
  <si>
    <t>Military COVID, Outcomes in a Viral Infectious Disease</t>
  </si>
  <si>
    <t>Other clinical trial to study a novel intervention or randomised clinical trial to compare interventions in clinical practice</t>
  </si>
  <si>
    <t>Bennett, Prof Alex</t>
  </si>
  <si>
    <t>Ministry of Defence</t>
  </si>
  <si>
    <t>Almitrine bismesylate in COVID-19</t>
  </si>
  <si>
    <t>To determine whether administration of almitrine bismesylate can ameliorate hypoxaemia in Covid-19 and augment_x000D_
effectiveness of supplementary oxygen therapy and respiratory support</t>
  </si>
  <si>
    <t>Talbot, Dr Nick</t>
  </si>
  <si>
    <t>PHOSP-COVID</t>
  </si>
  <si>
    <t>Post-hospitalisation COVID-19 study: a national consortium to understand and improve long-term health outcomes</t>
  </si>
  <si>
    <t>Brightling, Prof Christopher</t>
  </si>
  <si>
    <t>University of Leicester</t>
  </si>
  <si>
    <t>Research nurses' COVID experience</t>
  </si>
  <si>
    <t>Research Nurses  experience of COVID-19: a qualitative study to examine the experience of research nurses delivering COVID-19 studies to patients acutely infected with COVID-19 during the pandemic response.</t>
  </si>
  <si>
    <t>Gardiner, Mrs Siobhan</t>
  </si>
  <si>
    <t>COVID-HEART study</t>
  </si>
  <si>
    <t>Demographic, multi-morbidity and genetic impact on myocardial involvement and its recovery from COVID-19: the COVID-HEART study</t>
  </si>
  <si>
    <t>Greenwood, Prof John P</t>
  </si>
  <si>
    <t>University of Leeds</t>
  </si>
  <si>
    <t>AVID-CC study</t>
  </si>
  <si>
    <t>Adalimumab in COVID-19 to present respiratory failure in community care (AVID-CC): A randomised controlled trial</t>
  </si>
  <si>
    <t>On hold awaiting recruitment</t>
  </si>
  <si>
    <t>Richards, Prof Duncan</t>
  </si>
  <si>
    <t>Child Anxiety Treatment in the context of COVID-19 (Co-CAT)</t>
  </si>
  <si>
    <t>Child Anxiety Treatment in the context of COVID-19 (Co-CAT): Enabling Child and Adolescent Mental Health Services (CAMHS) to provide efficient remote treatment for child anxiety problems</t>
  </si>
  <si>
    <t>Creswell, Prof Cathy</t>
  </si>
  <si>
    <t>Best Available Treatment Study for inflammatory syndromes temporally associated with SARS-CoV-2</t>
  </si>
  <si>
    <t>CDA - A Phase 3 COVID-19 Vaccine Study (Janssen VAC31518COV3009)</t>
  </si>
  <si>
    <t>A Randomized, Double-blind, Controlled Phase 3 Study to Assess the Efficacy and Safety of Ad26.COV2.S for the Prevention of SARS-CoV-2-mediated COVID-19 in Adults Aged 18 Years and Older</t>
  </si>
  <si>
    <t>Faust, Dr Saul</t>
  </si>
  <si>
    <t>Janssen-Cilag Ltd</t>
  </si>
  <si>
    <t>Should I stay or should I go</t>
  </si>
  <si>
    <t>Should I stay or should I go? An exploration of the decision making behaviour of acute cardiac patients during the Covid-19 pandemic</t>
  </si>
  <si>
    <t>Jones, Prof Ian</t>
  </si>
  <si>
    <t>Liverpool John Moores University</t>
  </si>
  <si>
    <t>You and your baby survey 2020</t>
  </si>
  <si>
    <t>You and your baby: A national survey of health and care during the 2020 Covid-19 pandemic</t>
  </si>
  <si>
    <t>Awaiting national approval</t>
  </si>
  <si>
    <t xml:space="preserve">Quigley, Prof Maria </t>
  </si>
  <si>
    <t>R.U.P.E.R.T</t>
  </si>
  <si>
    <t>Rational Use of Personal protective Equipment: a Randomised Trial and Quality Improvement intervention   (R.U.P.E.R.T.)</t>
  </si>
  <si>
    <t>Mcculloch, Prof Peter</t>
  </si>
  <si>
    <t>COVID-19 OSPREY</t>
  </si>
  <si>
    <t>Oxford Study of Predictors of Infectivity (OSPREY)</t>
  </si>
  <si>
    <t>Peto, Prof Tim E A</t>
  </si>
  <si>
    <t>FACTS</t>
  </si>
  <si>
    <t>The FeAsibility and Acceptability of community COVID-19 rapid Testing Strategies (FACTS) study</t>
  </si>
  <si>
    <t>The psychological wellbeing of a TYA Cancer population during COVID-19</t>
  </si>
  <si>
    <t>The Psychological Wellbeing of a UK Teenage and Young Adult Cancer Population during the COVID-19 Pandemic   A longitudinal analysis of distress, resilience, personal strength and perceived impact.</t>
  </si>
  <si>
    <t>Jacobson, Dr Clare</t>
  </si>
  <si>
    <t>Guys ST Thomas Foundation Trust</t>
  </si>
  <si>
    <t>STUDY OF SARS-COV2 INFECTION IN OXFORD UNIVERSITY STAFF AND STUDENTS USING LAMP (SOUL)</t>
  </si>
  <si>
    <t>Andersson, Dr Monique</t>
  </si>
  <si>
    <t>Asymptomatic pooled testing</t>
  </si>
  <si>
    <t>A proof of concept study for asymptomatic pooled testing of SARS-COV-2</t>
  </si>
  <si>
    <t>Platt, Prof Frances</t>
  </si>
  <si>
    <t>Com-COV: Comparing COVID-19 Vaccine Schedule Combinations</t>
  </si>
  <si>
    <t>A single-blind, randomised, phase II UK multi-centre study to determine reactogenicity and immunogenicity of heterologous prime/boost COVID-19 vaccine schedules</t>
  </si>
  <si>
    <t>The impact of redeployment during COVID-19 on nurses</t>
  </si>
  <si>
    <t>Lessons from the frontline: The impact of redeployment during COVID-19 on nurse well-being, performance and retention</t>
  </si>
  <si>
    <t>Lawton, Prof Rebecca</t>
  </si>
  <si>
    <t>Bradford Teaching Hospitals NHS Foundation Trust</t>
  </si>
  <si>
    <t>OPTIC-19</t>
  </si>
  <si>
    <t>Outcomes of Patients who survived Treatment on an Intensive Care unit for COVID-19 in England and Wales: a retrospective cohort study</t>
  </si>
  <si>
    <t>Watkinson, Prof Peter J</t>
  </si>
  <si>
    <t>MyeloidScan - Investigating the impact of COVID 19 on organ function in blood cancers.</t>
  </si>
  <si>
    <t>MyeloidScan   A longitudinal observational cohort study investigating the impact of COVID 19 infection on organ function in patients with myeloid blood cancers</t>
  </si>
  <si>
    <t>Chowdhury, Dr Onima</t>
  </si>
  <si>
    <t>COVIDTrach; A UK cohort study of tracheostomy in COVID-19 patients</t>
  </si>
  <si>
    <t>COVIDTrach; a UK national cohort study of mechanically ventilated COVID-19 patients_x000D_
undergoing tracheostomy</t>
  </si>
  <si>
    <t>Hamilton, Dr Nick</t>
  </si>
  <si>
    <t>Phase III trial of inhaled anti-viral (SNG001) for SARS-CoV-2; SPRINTER study</t>
  </si>
  <si>
    <t>A randomised, double-blind, placebo-controlled, Phase III trial to determine the efficacy and safety of inhaled SNG001 for the treatment of patients hospitalised due to moderate COVID-19</t>
  </si>
  <si>
    <t>A phase II study of a candidate COVID-19 vaccine in children (COV006)</t>
  </si>
  <si>
    <t>A single-blind, randomised, phase II study to determine safety and, immunogenicity of the Coronavirus Disease_x000D_
(COVID-19) vaccine ChAdOx1 in UK healthy children and adolescents (aged 6-17)</t>
  </si>
  <si>
    <t>COV-AD: COVID-19 infection in patients with antibody deficiency</t>
  </si>
  <si>
    <t>COV-AD: COVID-19 infection in patients with antibody deficiency: _x000D_
An observational study to examine the correlates of humoral, cellular  and molecular immunity against SARS-CoV-2 in immunodeficiency patients</t>
  </si>
  <si>
    <t>Richter, Prof Alex</t>
  </si>
  <si>
    <t>COV-CHIM01: SARS-CoV-2 dose finding infection study</t>
  </si>
  <si>
    <t>A dose finding human experimental infection study with SARS-CoV-2 in healthy volunteers with previous, microbiologically confirmed, SARS-CoV-2 infection</t>
  </si>
  <si>
    <t>McShane, Prof Helen</t>
  </si>
  <si>
    <t>BBB COVID</t>
  </si>
  <si>
    <t>Brain and Brainstem Basis of persistent symptoms in COVID-19 (BBB COVID)</t>
  </si>
  <si>
    <t>Pattinson, Dr Kyle</t>
  </si>
  <si>
    <t>OCTAVE (V1.0, 02-Feb-2021)</t>
  </si>
  <si>
    <t>OCTAVE: Observational Cohorts Trial - T-cells Antibodies and Vaccine _x000D_
Efficacy in SARS-CoV-2</t>
  </si>
  <si>
    <t>McInnes, Dr Iain</t>
  </si>
  <si>
    <t>vHDU COVID-19 retrospective analysis</t>
  </si>
  <si>
    <t>Trajectories of Continuously Monitored Vital Signs of Patients with COVID-19: A Retrospective Data Study</t>
  </si>
  <si>
    <t>NIHR BioResource; COVID-CNS</t>
  </si>
  <si>
    <t>The COVID 19 Clinical Neuroscience Study</t>
  </si>
  <si>
    <t>Michael, Dr Benedict</t>
  </si>
  <si>
    <t>University of Liverpool</t>
  </si>
  <si>
    <t>Convalescent inflammatory conditions: a metabolomic analysis</t>
  </si>
  <si>
    <t>Ladds, Dr Emma</t>
  </si>
  <si>
    <t>COV008: A Phase I study of intranasal ChAdOx1 nCOV-19</t>
  </si>
  <si>
    <t>A Phase I study to determine safety, tolerability and immunogenicity of intranasal administration of the COVID vaccine_x000D_
ChAdOx1 nCOV-19 in healthy UK adults</t>
  </si>
  <si>
    <t>Douglas, Dr Alexander</t>
  </si>
  <si>
    <t>PROSECO: Immune responses to COVID-19 vaccination in lymphoma patients</t>
  </si>
  <si>
    <t>PROSECO - A UK multicentre prospective observational study evaluating COVID-19 vaccine immune responses in lymphoid cancer</t>
  </si>
  <si>
    <t>Hua Lim, Dr Sean</t>
  </si>
  <si>
    <t>SARS-COV-2(BNT162b2) VACCINE AGAINST COVID-19 IN HEALTH PREGNANT WOMEN</t>
  </si>
  <si>
    <t>A PHASE 2/3, PLACEBO-CONTROLLED, RANDOMIZED, OBSERVER-BLIND STUDY TO EVALUATE THE SAFETY, TOLERABILITY, AND IMMUNOGENICITY OF A SARS-COV-2 RNA VACCINE CANDIDATE (BNT162b2) AGAINST COVID-19 IN HEALTHY PREGNANT WOMEN 18 YEARS OF AGE AND OLDER</t>
  </si>
  <si>
    <t>Jones, Dr Christine</t>
  </si>
  <si>
    <t>BioNTech SE</t>
  </si>
  <si>
    <t>Comparing COVID-19 Vaccine Schedule Combinations   Stage 2 (Com-COV2)</t>
  </si>
  <si>
    <t>A single-blind, randomised, phase II UK multi-centre study to determine reactogenicity and immunogenicity of heterologous prime/boost COVID-19 vaccine schedules   Stage 2</t>
  </si>
  <si>
    <t>Global Consortium Study of Neurological Dysfunction in COVID-19 - paediatric substudy</t>
  </si>
  <si>
    <t>Krishnan, Hari</t>
  </si>
  <si>
    <t>Birmingham Women`s and Children`s NHS Trust</t>
  </si>
  <si>
    <t>SPIKE-1</t>
  </si>
  <si>
    <t>A Randomised Phase II/III trial in a community setting, assessing use of camostat in reducing the clinical progression of COVID-19 by blocking SARS-CoV-2 Spike protein-initiated membrane fusion - SPIKE-1</t>
  </si>
  <si>
    <t>Cancer Research UK</t>
  </si>
  <si>
    <t>PROTECT V</t>
  </si>
  <si>
    <t>PROphylaxis for paTiEnts at risk of COVID-19 infecTion</t>
  </si>
  <si>
    <t>Smith, Dr Rona; Smith, Dr Rona</t>
  </si>
  <si>
    <t>Cambridge University Hospitals NHS Foundation Trust</t>
  </si>
  <si>
    <t>Intergrowth - 21st</t>
  </si>
  <si>
    <t>The International Fetal and Newborn Growth Standards for the 21st Century study</t>
  </si>
  <si>
    <t>Other clinical trial or clinical investigation ( IRAS older version)</t>
  </si>
  <si>
    <t>Villar, Dr Jose</t>
  </si>
  <si>
    <t>Oxford biobank</t>
  </si>
  <si>
    <t>Karpe, Prof Fredrik</t>
  </si>
  <si>
    <t>Infections in Oxfordshire: a Research Database (IORD)</t>
  </si>
  <si>
    <t>Infections in Oxfordshire: a Research Database (IORD) version 1.0</t>
  </si>
  <si>
    <t>Analysis of the Relationship between Genetic Diversity and Gene Expression in Human Peripheral Blood Mononuclear Cells Taken from Healthy Volunteers</t>
  </si>
  <si>
    <t>Series of studies involving collection of blood or urine samples from healthy volunteers to investigate the effect of various collection, transport or storage conditions on concentration of particular components and for validation of lab procedures</t>
  </si>
  <si>
    <t>A series of studies involving collection of blood or urine samples from healthy volunteers to investigate the effect of various collection, transport or storage conditions on concentration of particular components and for validation of laboratory procedures or analytical methods</t>
  </si>
  <si>
    <t>Clark, Dr Sarah</t>
  </si>
  <si>
    <t>UKOSS: Nearmiss maternal morbidity surveillance</t>
  </si>
  <si>
    <t>Surveillance of nearmiss maternal morbidity using the UK Obstetric Surveillance System (UKOSS)</t>
  </si>
  <si>
    <t>Knight, Prof Marian</t>
  </si>
  <si>
    <t>UKOSS: Pandemic influenza in pregnancy</t>
  </si>
  <si>
    <t>Maternal and perinatal outcomes of pandemic influenza in pregnancy</t>
  </si>
  <si>
    <t>Mackillop, Dr Lucy</t>
  </si>
  <si>
    <t>Other</t>
  </si>
  <si>
    <t>Kennedy, Prof Stephen H</t>
  </si>
  <si>
    <t>Udayaraj, Dr Udaya</t>
  </si>
  <si>
    <t>Baron, Dr Tanya</t>
  </si>
  <si>
    <t>Flockton, Dr Helen</t>
  </si>
  <si>
    <t>Children's</t>
  </si>
  <si>
    <t>Ramasamy, Dr Maheshi</t>
  </si>
  <si>
    <t>Vatish, Dr Manu</t>
  </si>
  <si>
    <t>Collins, Dr Graham</t>
  </si>
  <si>
    <t>Husain, Prof Masud</t>
  </si>
  <si>
    <t>Neuroscience</t>
  </si>
  <si>
    <t>Barnes, Prof Eleanor</t>
  </si>
  <si>
    <t>Patel, Dr Smita</t>
  </si>
  <si>
    <t>Rahman, Prof Najib</t>
  </si>
  <si>
    <t>Winter, Mr Stuart</t>
  </si>
  <si>
    <t>Betts, Ms Emily</t>
  </si>
  <si>
    <t>Cicconi, Dr Paola</t>
  </si>
  <si>
    <t>Kavirayani, Dr Akhila</t>
  </si>
  <si>
    <t>Lasserson, Dr Daniel</t>
  </si>
  <si>
    <t>Ferreira, Dr Vanessa M</t>
  </si>
  <si>
    <t>Holdsworth, David</t>
  </si>
  <si>
    <t>Jeffery, Dr Katie</t>
  </si>
  <si>
    <t>Novak, Mr Alex</t>
  </si>
  <si>
    <t>Principal Investigator, No local</t>
  </si>
  <si>
    <t>Krasopoulos, Dr George</t>
  </si>
  <si>
    <t>Rowland, Dr Matthew</t>
  </si>
  <si>
    <t>Ho, Dr Ling-Pei</t>
  </si>
  <si>
    <t>Shapiro, Dr Susie</t>
  </si>
  <si>
    <t>Vyas, Prof Paresh</t>
  </si>
  <si>
    <t>Mossop, Ms Jude</t>
  </si>
  <si>
    <t>Peniket, Dr Andrew J</t>
  </si>
  <si>
    <t>Woodrow, Dr Charlie</t>
  </si>
  <si>
    <t>Paulus, Mr Stephane</t>
  </si>
  <si>
    <t>Angus, Dr Brian</t>
  </si>
  <si>
    <t>Ray, Dr James</t>
  </si>
  <si>
    <t>McKechnie, Dr Stuart</t>
  </si>
  <si>
    <t>Mentzer, Dr Alex</t>
  </si>
  <si>
    <t>Besser, Dr Rachel</t>
  </si>
  <si>
    <t>Darwent, Dr Melanie</t>
  </si>
  <si>
    <t>Principal investigator: Name</t>
  </si>
  <si>
    <t>Site tag category: LROG</t>
  </si>
  <si>
    <t>Organisation</t>
  </si>
  <si>
    <t>Project: Type</t>
  </si>
  <si>
    <t>Project: Status</t>
  </si>
  <si>
    <t>Project: Long title</t>
  </si>
  <si>
    <t>Project: Short title</t>
  </si>
  <si>
    <t>Project: Pid</t>
  </si>
  <si>
    <t>Report filter:  COVID studies - OUH hosted</t>
  </si>
  <si>
    <t>Report name:    CRRG - COVID OUH hosted</t>
  </si>
  <si>
    <t>Report name:    CRRG - COVID UO or OUH sponsored</t>
  </si>
  <si>
    <t>Report filter:  COVID studies - UO or OUH sponsored</t>
  </si>
  <si>
    <t>Site approval date</t>
  </si>
  <si>
    <t>Site type</t>
  </si>
  <si>
    <t>Total recruitment</t>
  </si>
  <si>
    <t>Recruiting site</t>
  </si>
  <si>
    <t>Active</t>
  </si>
  <si>
    <t>Service provision only</t>
  </si>
  <si>
    <t>Other non-recruiting site</t>
  </si>
  <si>
    <t>Awaiting first participant</t>
  </si>
  <si>
    <t>Abandoned pre-approval</t>
  </si>
  <si>
    <t>Site operating as a PIC</t>
  </si>
  <si>
    <t>Pre-approval activities</t>
  </si>
  <si>
    <t>Awaiting site initiation</t>
  </si>
  <si>
    <t>On hold during pre-approval activities</t>
  </si>
  <si>
    <t>Project tag category: Priority</t>
  </si>
  <si>
    <t>CPMS ID</t>
  </si>
  <si>
    <t>IRAS number</t>
  </si>
  <si>
    <t>Phase</t>
  </si>
  <si>
    <t>Imp 1: Name</t>
  </si>
  <si>
    <t>Imp 2: Name</t>
  </si>
  <si>
    <t>Imp 3: Name</t>
  </si>
  <si>
    <t>UPH</t>
  </si>
  <si>
    <t>IV</t>
  </si>
  <si>
    <t>Boostrix -IPV</t>
  </si>
  <si>
    <t>Bexsero</t>
  </si>
  <si>
    <t>Trumenba</t>
  </si>
  <si>
    <t>Ceftriaxone</t>
  </si>
  <si>
    <t>Moxifloxacin</t>
  </si>
  <si>
    <t>Levofloxacin</t>
  </si>
  <si>
    <t>I</t>
  </si>
  <si>
    <t>ChAdOx1 nCoV-19</t>
  </si>
  <si>
    <t>Menveo or Nimenrix (control)</t>
  </si>
  <si>
    <t>III</t>
  </si>
  <si>
    <t>Dexamethasone</t>
  </si>
  <si>
    <t>Tocilizumab</t>
  </si>
  <si>
    <t>Prednisolone</t>
  </si>
  <si>
    <t>II</t>
  </si>
  <si>
    <t>Interferon beta-1a (IFN- 1a)</t>
  </si>
  <si>
    <t>Hydroxychloroquine</t>
  </si>
  <si>
    <t>Azithromycin</t>
  </si>
  <si>
    <t>Doxycycline</t>
  </si>
  <si>
    <t>Remdesivir</t>
  </si>
  <si>
    <t>Baricitinib</t>
  </si>
  <si>
    <t>Zithromax</t>
  </si>
  <si>
    <t>Budesonide</t>
  </si>
  <si>
    <t>Placebo</t>
  </si>
  <si>
    <t>Mylotarg</t>
  </si>
  <si>
    <t>Namilumab</t>
  </si>
  <si>
    <t>Infliximab</t>
  </si>
  <si>
    <t>Almitrine Bimesylate</t>
  </si>
  <si>
    <t>Hyrimoz_x000D_
_x000D_
(Adalimumab)</t>
  </si>
  <si>
    <t>Ad26.COV2.S</t>
  </si>
  <si>
    <t>BNT162b2</t>
  </si>
  <si>
    <t>ChAdOx1 nCOV-19 (AZD1222)</t>
  </si>
  <si>
    <t>Interferon beta-1a (IFN- 1a) (SNG001 nebuliser solution)</t>
  </si>
  <si>
    <t>AZD1222 (ChAdOx1 nCoV-19)</t>
  </si>
  <si>
    <t>Bexsero (Bexsero Meningococcal Group B vaccine)</t>
  </si>
  <si>
    <t>COVID-19 mRNA Vaccine BNT162b2 concentrate for solution for injection</t>
  </si>
  <si>
    <t>COVID-19 Vaccine AstraZeneca, solution for injection in multidose container</t>
  </si>
  <si>
    <t>COVID-19 Vaccine Moderna dispersion for injection</t>
  </si>
  <si>
    <t>COMIRNATY</t>
  </si>
  <si>
    <t>mRNA-1273</t>
  </si>
  <si>
    <t>Niclosamide</t>
  </si>
  <si>
    <t>Project: IMP</t>
  </si>
  <si>
    <t>Project: Phase</t>
  </si>
  <si>
    <t>Project: Chief Investigator</t>
  </si>
  <si>
    <t>Sponsor: Organisation</t>
  </si>
  <si>
    <t>Project: IRAS number</t>
  </si>
  <si>
    <t>Project: CPMS ID</t>
  </si>
  <si>
    <t>Site status</t>
  </si>
  <si>
    <t xml:space="preserve">Site tag category: </t>
  </si>
  <si>
    <t>Principal investigator:</t>
  </si>
  <si>
    <t>Site recruitment</t>
  </si>
  <si>
    <t>COVID Project</t>
  </si>
  <si>
    <t>OUH Site</t>
  </si>
  <si>
    <t/>
  </si>
  <si>
    <t>COVID-19 mRNA Vaccine BNT162b2 concentrate for solution for injection;COVID-19 Vaccine AstraZeneca, solution for injection in multidose container;COVID-19 Vaccine Moderna dispersion for injection</t>
  </si>
  <si>
    <t>Report date:    18/05/2021 11:09:28</t>
  </si>
  <si>
    <t>Report name:    Project IMP</t>
  </si>
  <si>
    <t>Name</t>
  </si>
  <si>
    <t>Aspirin</t>
  </si>
  <si>
    <t>Simvastatin</t>
  </si>
  <si>
    <t>Atorvastatin</t>
  </si>
  <si>
    <t>Methylprednisolone</t>
  </si>
  <si>
    <t>Hydrocortisone</t>
  </si>
  <si>
    <t>NVX-CoV2373</t>
  </si>
  <si>
    <t>Pascorbin</t>
  </si>
  <si>
    <t>Inhaled corticosteroids</t>
  </si>
  <si>
    <t>Clarithromycin</t>
  </si>
  <si>
    <t>Convalescent Plasma</t>
  </si>
  <si>
    <t>Piperacillin-tazobactam</t>
  </si>
  <si>
    <t>Ceftaroline</t>
  </si>
  <si>
    <t>Amoxicillin-clavulanate</t>
  </si>
  <si>
    <t>Interferon beta-1a</t>
  </si>
  <si>
    <t>Anakinra</t>
  </si>
  <si>
    <t>Lopinavir/Ritonavir</t>
  </si>
  <si>
    <t>Eliquis/ Apixaban</t>
  </si>
  <si>
    <t>Sarilumab unlicensed</t>
  </si>
  <si>
    <t>Kaletra 80mg/20mg Oral Solution</t>
  </si>
  <si>
    <t>Ascorbic Acid (Vitamin C)</t>
  </si>
  <si>
    <t>REGN10933</t>
  </si>
  <si>
    <t>REGN10987</t>
  </si>
  <si>
    <t>Colchicine</t>
  </si>
  <si>
    <t>Ritonavir</t>
  </si>
  <si>
    <t>Lopinavir</t>
  </si>
  <si>
    <t>Intravenous immunoglobulin</t>
  </si>
  <si>
    <t>Added at SA 25: Ramipril, Lisinopril, Perindopril, Enalapril, Captopril, Losartan, Valsartan, Candesartan, Irbesartan_x000D_
(All chemical and licensed with SmPC)</t>
  </si>
  <si>
    <t>Camostat</t>
  </si>
  <si>
    <t>Report date:    18/05/2021 11:11:38</t>
  </si>
  <si>
    <t>Report date:    18/05/2021 11:11:24</t>
  </si>
  <si>
    <t>Adams, Dr Eleri</t>
  </si>
  <si>
    <t>Report date:    18/05/2021 11:11:46</t>
  </si>
  <si>
    <t>Hippisley-Cox, Prof Julia</t>
  </si>
  <si>
    <t>Tonkin-Crine, Dr Sarah</t>
  </si>
  <si>
    <t>Dhaliwal, Prof Kevin</t>
  </si>
  <si>
    <t>HEAL-COVID trial</t>
  </si>
  <si>
    <t>HElping Alleviate the Longer-term consequences of COVID-19(HEAL-COVID): a national platform trial</t>
  </si>
  <si>
    <t>Summers, Charlotte</t>
  </si>
  <si>
    <t>Eliquis/ Apixaban;Atorvastatin</t>
  </si>
  <si>
    <t>ChAdOx1 nCOV-19 (AZD1222);BNT162b2;mRNA-1273;NVX-CoV2373</t>
  </si>
  <si>
    <t>Bexsero (Bexsero Meningococcal Group B vaccine);AZD1222 (ChAdOx1 nCoV-19)</t>
  </si>
  <si>
    <t>BNT162b2;ChAdOx1 nCOV-19 (AZD1222)</t>
  </si>
  <si>
    <t>Namilumab;Mylotarg;Infliximab</t>
  </si>
  <si>
    <t>Hydroxychloroquine;Placebo</t>
  </si>
  <si>
    <t>Remdesivir;Baricitinib</t>
  </si>
  <si>
    <t>ChAdOx1 nCoV-19;Menveo or Nimenrix (control)</t>
  </si>
  <si>
    <t>Hydroxychloroquine;Inhaled corticosteroids;Azithromycin;Doxycycline;Colchicine</t>
  </si>
  <si>
    <t>Dexamethasone;Aspirin;Convalescent Plasma;REGN10933;REGN10987;REGN10987;Tocilizumab;Prednisolone;Hydrocortisone;Colchicine;Ritonavir;Interferon beta-1a;Lopinavir;Methylprednisolone;Hydroxychloroquine;Azithromycin;Intravenous immunoglobulin</t>
  </si>
  <si>
    <t>Pascorbin;Ceftriaxone;Moxifloxacin;Levofloxacin;Piperacillin-tazobactam;Ceftaroline;Amoxicillin-clavulanate;Azithromycin;Clarithromycin;Hydrocortisone;Interferon beta-1a;Anakinra;Lopinavir/Ritonavir;Sarilumab unlicensed;Kaletra 80mg/20mg Oral Solution;Ascorbic Acid (Vitamin C);Simvastatin;Added at SA 25: Ramipril, Lisinopril, Perindopril, Enalapril, Captopril, Losartan, Valsartan, Candesartan, Irbesartan_x000D_
(All chemical and licensed with SmPC)</t>
  </si>
  <si>
    <t>Trumenba;Bexsero</t>
  </si>
  <si>
    <t>Hyrimoz_x000D_ (Adalimumab)</t>
  </si>
  <si>
    <t>Project: IMP(s)</t>
  </si>
  <si>
    <t>In progress</t>
  </si>
  <si>
    <t>In set-up</t>
  </si>
  <si>
    <t>ense</t>
  </si>
  <si>
    <t>N/A</t>
  </si>
  <si>
    <t>Narratives of health and illness for Healthtalkonline 2012 V1</t>
  </si>
  <si>
    <t>Narratives of health and illness for www.healthtalkonline.org (formerly DIPEx)and www.youthhealthtalk.org</t>
  </si>
  <si>
    <t>Ziebland, Prof Sue</t>
  </si>
  <si>
    <t>Rapid direct-from-sample approaches to diagnosing infection</t>
  </si>
  <si>
    <t>Title Direct-from-sample approaches to infection diagnostics using whole genome sequencing, imaging, and protein signatures to diagnose infectious pathogens and determine antimicrobial resistance</t>
  </si>
  <si>
    <t>PRUDENCE</t>
  </si>
  <si>
    <t>Platform randomised controlled trial of point of care diagnostics for enhancing the quality of antibiotic prescribing for community acquired acute respiratory tract infection in ambulatory care in Europe (PRUDENCE)</t>
  </si>
  <si>
    <t>Sedation, Analgesia and Delirium MANagement study (SAnDMAN)</t>
  </si>
  <si>
    <t>Sedation, Analgesia and Delirium MANagement: an international audit of adult medical, surgical, trauma, and neuro intensive care patients</t>
  </si>
  <si>
    <t>Prisco, Dr Lara</t>
  </si>
  <si>
    <t>Fitzgibbon, Karina</t>
  </si>
  <si>
    <t>Impact of Covid-19 Clinical Care Pathway Changes on Gestational Diabetes Prevalence and Pregnancy Outcomes,_x000D_
UK data study</t>
  </si>
  <si>
    <t>RM, Prof Reynolds</t>
  </si>
  <si>
    <t>Hirst, Dr Jane</t>
  </si>
  <si>
    <t>Uptake, effectiveness, and comparative safety of new COVID-19 vaccines</t>
  </si>
  <si>
    <t>Uptake, effectiveness, and comparative safety of new COVID-19 vaccines by age, sex, region, ethnicity, comorbidities,_x000D_
medication, deprivation, risk level and evidence of prior COVID infection.</t>
  </si>
  <si>
    <t>COVID SALES</t>
  </si>
  <si>
    <t>Radiological assessment of the lung apices for abnormalities consistent with Sars-CoV-2 infection in acute stroke CT studies</t>
  </si>
  <si>
    <t>Booth, Dr Thomas</t>
  </si>
  <si>
    <t>King's College London</t>
  </si>
  <si>
    <t>Murchison, Andrew</t>
  </si>
  <si>
    <t>Safety &amp; immunogenicity extension study for ChAdOx1 nCoV-19 (COV009)</t>
  </si>
  <si>
    <t>Post-approval follow-up for the COV001 and 002,  trials to determine the long-term safety and character of immunological response  to the ChAdOx1 nCoV-19 coronavirus vaccine</t>
  </si>
  <si>
    <t>ChAdOx1 nCoV-19, Menveo or Nimenrix (control)</t>
  </si>
  <si>
    <t>Evaluating COVID-19 Vaccine Boosters (Cov-Boost)</t>
  </si>
  <si>
    <t>A randomised, phase II UK multi-centre study to determine reactogenicity and immunogenicity of booster vaccination_x000D_
against ancestral and novel variants of SARS-CoV-2</t>
  </si>
  <si>
    <t>AstraZeneca COVID-19 vaccine (ChAdOx1 nCOV-19); Pfizer BioNTech (BNT162b2) Covid vaccine; Modena mRNA 1273 Covid vacine,; NVC-CoV2372 (Novavax), Covid vaccine; VLA2001 (Valneva), Covid vaccine; Ad26.COV2.S (Janssen) Covid vaccine; CVnCoV (Curevac), Covid vaccine; Men-ACWY vaccine - Nimenrix (Pfizer); MenACWY vaccine - Menveo (GlaxoSmithkline).</t>
  </si>
  <si>
    <t>University of Southampton NHS Foundation Trust</t>
  </si>
  <si>
    <t>Minassian, Dr Angela</t>
  </si>
  <si>
    <t>A Phase III, Multicentre, Randomised Trial Comparing SARS CoV-2 Re-Boost Vaccine Strategies in Immunocompromised Patients</t>
  </si>
  <si>
    <t>COVID-19 mRNA Vaccine BNT162b2 concentrate for solution for injection; COVID-19 Vaccine Moderna dispersion for injection; Novavax SARS-CoV-2 Vaccine</t>
  </si>
  <si>
    <t>UKILD-Long COVID</t>
  </si>
  <si>
    <t>The UK Interstitial Lung Disease Long-COVID19 study (UKILD-Long COVID): understanding the burden of Interstitial Lung Disease in Long COVID</t>
  </si>
  <si>
    <t>COvid-19 Vaccine Immune Genetics (COVIG)</t>
  </si>
  <si>
    <t>COvid-19 Vaccine Immune Genetics (COVIG): An immunogenetic approach to guide the need for booster shots and combat immune failure in SARS-CoV-2 vaccine response</t>
  </si>
  <si>
    <t>Comparing COVID-19 Vaccine Schedule Combinations in Adolescents (COM-COV-3)</t>
  </si>
  <si>
    <t>A single-blind, randomised, phase II multi-centre study to determine reactogenicity and immunogenicity of_x000D_
heterologous prime/boost COVID-19 vaccine schedules in adolescents (COM-COV-3)</t>
  </si>
  <si>
    <t>NVX-Cov2373; Moderna Covid-19  Vaccine; Pfizer BioNTech BNT162b2</t>
  </si>
  <si>
    <t>VROOM: Vaccine Response On/Off Methotrexate</t>
  </si>
  <si>
    <t>A multi-centre randomised controlled trial examining the effects of temporarily suspending low-dose methotrexate treatment for two weeks after SARS-CoV-2 vaccine booster on vaccine response in immunosuppressed adults with inflammatory conditions, including a nested mechanistic sub-study</t>
  </si>
  <si>
    <t>Abhisheck, Prof Abhisheck</t>
  </si>
  <si>
    <t>University of Nottingham</t>
  </si>
  <si>
    <t>Soni, Dr Anushka</t>
  </si>
  <si>
    <t>Communication with GPs about long Covid in the family</t>
  </si>
  <si>
    <t>Communication with GPs about long Covid in the family: Qualitative analysis of diaries and recorded consultations</t>
  </si>
  <si>
    <t>Albury, Dr Charlotte</t>
  </si>
  <si>
    <t>Efficacy, Safety, and Tolerability of AXA1125 in PASC</t>
  </si>
  <si>
    <t>A Randomized, Double-Blind, Placebo-Controlled Pilot Study to Evaluate the Efficacy, Safety, and Tolerability of AXA1125 in Subjects With Fatigue Predominant Post-Acute Sequelae of SARS CoV-2 (PASC) Infection</t>
  </si>
  <si>
    <t>AXA1125</t>
  </si>
  <si>
    <t>Axcella Health Inc</t>
  </si>
  <si>
    <t>EXPLAIN</t>
  </si>
  <si>
    <t>Hyperpolarised Xenon Magnetic Resonance PuLmonary Imaging in PAtieNts with Long-COVID (EXPLAIN)</t>
  </si>
  <si>
    <t>PANORAMIC</t>
  </si>
  <si>
    <t>Platform Adaptive trial of NOvel antiviRals for eArly treatMent of covid-19 In the Community</t>
  </si>
  <si>
    <t>Molnupiravir</t>
  </si>
  <si>
    <t>Bexsero; Trumenba</t>
  </si>
  <si>
    <t>Pascorbin; Ceftriaxone; Moxifloxacin; Levofloxacin; Piperacillin-tazobactam; Ceftaroline; Amoxicillin-clavulanate; Azithromycin; Clarithromycin; Hydrocortisone; Interferon beta-1a; Anakinra; Lopinavir/Ritonavir; Sarilumab unlicensed; Kaletra 80mg/20mg Oral Solution; Ascorbic Acid (Vitamin C); Simvastatin; Added at SA 25: Ramipril, Lisinopril, Perindopril, Enalapril, Captopril, Losartan, Valsartan, Candesartan, Irbesartan_x000D_
(All chemical and licensed with SmPC)</t>
  </si>
  <si>
    <t>Menveo or Nimenrix (control); ChAdOx1 nCoV-19</t>
  </si>
  <si>
    <t>Tocilizumab; Prednisolone; Methylprednisolone; Baricitinib; Anakinra; Hydrocortisone; Dexamethasone; Dimethyl Fumarate; Empagliflozin;Infliximab (Start date: 16/04/2021 End date: 27/06/2021); REGN10987 (Start date: 18/09/2020 End date: 27/06/2021); Convalescent Plasma (Start date: 20/05/2020 End date: 27/01/2021); Colchicine (Start date: 23/11/2020 End date: 16/04/2021); REGN10933 (Start date: 18/09/2020 End date: 27/06/2021); Aspirin (Start date: 02/11/2020 End date: 16/04/2021); Hydroxychloroquine (Start date: 25/03/2020 End date: 25/06/2020); Lopinavir (Start date: 17/03/2020 End date: 13/07/2020); Ritonavir (Start date: 17/03/2020 End date: 13/07/2020); Interferon beta-1a (Start date: 17/03/2020 End date: 08/04/2020); Azithromycin (Start date: 08/04/2020 End date: 23/11/2020); Intravenous immunoglobulin (Start date: 13/07/2020 End date: 06/08/2021)</t>
  </si>
  <si>
    <t>II/III</t>
  </si>
  <si>
    <t>Platform Randomised Trial of Treatments in the Community for Epidemic and Pandemic Illnesses</t>
  </si>
  <si>
    <t>Favipiravir; Ivermectin;Colchicine (Start date: 22/02/2021 End date: 12/07/2021); Azithromycin (Start date: 14/04/2020 End date: 05/01/2021); Doxycycline (Start date: 08/07/2020 End date: 22/02/2021); Hydroxychloroquine (Start date: 26/03/2020 End date: 17/11/2020); Budesonide (Start date: 17/11/2020 End date: 28/04/2021)</t>
  </si>
  <si>
    <t>Remdesivir; Baricitinib</t>
  </si>
  <si>
    <t>Hydroxychloroquine; Placebo</t>
  </si>
  <si>
    <t>Namilumab; Mylotarg; Infliximab</t>
  </si>
  <si>
    <t>BNT162b2; ChAdOx1 nCOV-19 (AZD1222)</t>
  </si>
  <si>
    <t>Bexsero (Bexsero Meningococcal Group B vaccine); AZD1222 (ChAdOx1 nCoV-19)</t>
  </si>
  <si>
    <t>COVID-19 mRNA Vaccine BNT162b2 concentrate for solution for injection; COVID-19 Vaccine AstraZeneca, solution for injection in multidose container; COVID-19 Vaccine Moderna dispersion for injection</t>
  </si>
  <si>
    <t>BNT162b2; mRNA-1273; NVX-CoV2373; ChAdOx1 nCOV-19 (AZD1222)</t>
  </si>
  <si>
    <t>Eliquis/ Apixaban; Atorvastatin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</si>
</sst>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cellStyleXfs>
  <cellXfs count="31">
    <xf numFmtId="0" fontId="0" fillId="0" borderId="0" xfId="0"/>
    <xf numFmtId="0" fontId="0" fillId="0" borderId="0" xfId="0" applyAlignment="1">
      <alignment wrapText="1"/>
    </xf>
    <xf numFmtId="0" fontId="0" fillId="0" borderId="0" xfId="0" applyAlignment="1">
      <alignment horizontal="right"/>
    </xf>
    <xf numFmtId="0" fontId="16" fillId="0" borderId="0" xfId="0" applyFont="1"/>
    <xf numFmtId="14" fontId="16" fillId="0" borderId="0" xfId="0" applyNumberFormat="1" applyFont="1"/>
    <xf numFmtId="0" fontId="16" fillId="0" borderId="0" xfId="0" applyFont="1" applyAlignment="1">
      <alignment horizontal="right"/>
    </xf>
    <xf numFmtId="0" fontId="0" fillId="0" borderId="0" xfId="0" applyNumberFormat="1"/>
    <xf numFmtId="0" fontId="16" fillId="0" borderId="0" xfId="0" applyNumberFormat="1" applyFont="1"/>
    <xf numFmtId="0" fontId="0" fillId="0" borderId="0" xfId="0"/>
    <xf numFmtId="0" fontId="0" fillId="0" borderId="0" xfId="0"/>
    <xf numFmtId="14" fontId="0" fillId="0" borderId="0" xfId="0" applyNumberFormat="1"/>
    <xf numFmtId="0" fontId="0" fillId="0" borderId="0" xfId="0" quotePrefix="1"/>
    <xf numFmtId="1" fontId="0" fillId="0" borderId="0" xfId="0" applyNumberFormat="1"/>
    <xf numFmtId="1" fontId="16" fillId="0" borderId="0" xfId="0" applyNumberFormat="1" applyFont="1"/>
    <xf numFmtId="0" fontId="0" fillId="0" borderId="0" xfId="0" applyAlignment="1"/>
    <xf numFmtId="0" fontId="0" fillId="0" borderId="0" xfId="0"/>
    <xf numFmtId="0" fontId="0" fillId="0" borderId="0" xfId="0"/>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applyFill="1"/>
    <xf numFmtId="0" fontId="3" fillId="0" borderId="1" xfId="2"/>
    <xf numFmtId="1" fontId="3" fillId="33" borderId="1" xfId="2" applyNumberFormat="1" applyFill="1" applyAlignment="1">
      <alignment horizontal="left" vertical="top"/>
    </xf>
    <xf numFmtId="0" fontId="3" fillId="33" borderId="1" xfId="2" applyFill="1" applyAlignment="1">
      <alignment horizontal="left" vertical="top"/>
    </xf>
    <xf numFmtId="0" fontId="3" fillId="33" borderId="1" xfId="2" applyNumberFormat="1" applyFill="1" applyAlignment="1">
      <alignment horizontal="left" vertical="top"/>
    </xf>
    <xf numFmtId="1"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16" fillId="33" borderId="10" xfId="0" applyFont="1" applyFill="1" applyBorder="1" applyAlignment="1">
      <alignment horizontal="center"/>
    </xf>
    <xf numFmtId="0" fontId="16" fillId="0" borderId="0" xfId="0" applyFont="1" applyAlignment="1">
      <alignment horizontal="center"/>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4" xr:uid="{00000000-0005-0000-0000-00000D000000}"/>
    <cellStyle name="60% - Accent2" xfId="25" builtinId="36" customBuiltin="1"/>
    <cellStyle name="60% - Accent2 2" xfId="45" xr:uid="{00000000-0005-0000-0000-00000F000000}"/>
    <cellStyle name="60% - Accent3" xfId="29" builtinId="40" customBuiltin="1"/>
    <cellStyle name="60% - Accent3 2" xfId="46" xr:uid="{00000000-0005-0000-0000-000011000000}"/>
    <cellStyle name="60% - Accent4" xfId="33" builtinId="44" customBuiltin="1"/>
    <cellStyle name="60% - Accent4 2" xfId="47" xr:uid="{00000000-0005-0000-0000-000013000000}"/>
    <cellStyle name="60% - Accent5" xfId="37" builtinId="48" customBuiltin="1"/>
    <cellStyle name="60% - Accent5 2" xfId="48" xr:uid="{00000000-0005-0000-0000-000015000000}"/>
    <cellStyle name="60% - Accent6" xfId="41" builtinId="52" customBuiltin="1"/>
    <cellStyle name="60% - Accent6 2" xfId="49"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3" xr:uid="{00000000-0005-0000-0000-00002A000000}"/>
    <cellStyle name="Normal" xfId="0" builtinId="0"/>
    <cellStyle name="Note" xfId="15" builtinId="10" customBuiltin="1"/>
    <cellStyle name="Output" xfId="10" builtinId="21" customBuiltin="1"/>
    <cellStyle name="Title" xfId="1" builtinId="15" customBuiltin="1"/>
    <cellStyle name="Title 2" xfId="42" xr:uid="{00000000-0005-0000-0000-00002F000000}"/>
    <cellStyle name="Total" xfId="17" builtinId="25" customBuiltin="1"/>
    <cellStyle name="Warning Text" xfId="14" builtinId="11" customBuiltin="1"/>
  </cellStyles>
  <dxfs count="18">
    <dxf>
      <alignment horizontal="left" vertical="top" textRotation="0" wrapText="1" indent="0" justifyLastLine="0" shrinkToFit="0" readingOrder="0"/>
    </dxf>
    <dxf>
      <fill>
        <patternFill patternType="none">
          <fgColor indexed="64"/>
          <bgColor indexed="65"/>
        </patternFill>
      </fill>
    </dxf>
    <dxf>
      <fill>
        <patternFill patternType="none">
          <fgColor indexed="64"/>
          <bgColor auto="1"/>
        </patternFill>
      </fill>
      <alignment horizontal="left" vertical="top" textRotation="0" wrapText="1" indent="0" justifyLastLine="0" shrinkToFit="0" readingOrder="0"/>
    </dxf>
    <dxf>
      <fill>
        <patternFill patternType="none">
          <fgColor indexed="64"/>
          <bgColor indexed="65"/>
        </patternFill>
      </fill>
    </dxf>
    <dxf>
      <fill>
        <patternFill patternType="none">
          <fgColor indexed="64"/>
          <bgColor auto="1"/>
        </patternFill>
      </fil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0" formatCode="General"/>
      <alignment horizontal="left" vertical="top" textRotation="0" indent="0" justifyLastLine="0" shrinkToFit="0" readingOrder="0"/>
    </dxf>
    <dxf>
      <numFmt numFmtId="0" formatCode="General"/>
      <alignment horizontal="left" vertical="top" textRotation="0" wrapText="1" indent="0" justifyLastLine="0" shrinkToFit="0" readingOrder="0"/>
    </dxf>
    <dxf>
      <numFmt numFmtId="0" formatCode="General"/>
      <fill>
        <patternFill patternType="solid">
          <fgColor indexed="64"/>
          <bgColor theme="0" tint="-0.14996795556505021"/>
        </patternFill>
      </fill>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M119" headerRowDxfId="17" dataDxfId="16" totalsRowDxfId="15" headerRowCellStyle="Heading 1">
  <autoFilter ref="A2:M119" xr:uid="{00000000-0009-0000-0100-000004000000}"/>
  <tableColumns count="13">
    <tableColumn id="1" xr3:uid="{00000000-0010-0000-0000-000001000000}" name="Project: Pid" totalsRowLabel="Total" dataDxfId="14"/>
    <tableColumn id="2" xr3:uid="{00000000-0010-0000-0000-000002000000}" name="Project: Short title" dataDxfId="13"/>
    <tableColumn id="3" xr3:uid="{00000000-0010-0000-0000-000003000000}" name="Project: Long title" dataDxfId="12"/>
    <tableColumn id="4" xr3:uid="{00000000-0010-0000-0000-000004000000}" name="Project: Type" dataDxfId="11"/>
    <tableColumn id="5" xr3:uid="{00000000-0010-0000-0000-000005000000}" name="Project: IMP(s)" dataDxfId="10"/>
    <tableColumn id="6" xr3:uid="{00000000-0010-0000-0000-000006000000}" name="Project: Phase" dataDxfId="9"/>
    <tableColumn id="9" xr3:uid="{00000000-0010-0000-0000-000009000000}" name="Project: Chief Investigator" dataDxfId="8"/>
    <tableColumn id="10" xr3:uid="{00000000-0010-0000-0000-00000A000000}" name="Sponsor: Organisation" dataDxfId="7"/>
    <tableColumn id="11" xr3:uid="{00000000-0010-0000-0000-00000B000000}" name="Project: IRAS number" dataDxfId="6"/>
    <tableColumn id="12" xr3:uid="{00000000-0010-0000-0000-00000C000000}" name="Project: CPMS ID" dataDxfId="5"/>
    <tableColumn id="13" xr3:uid="{00000000-0010-0000-0000-00000D000000}" name="Project: Status" dataDxfId="4" totalsRowDxfId="3"/>
    <tableColumn id="14" xr3:uid="{00000000-0010-0000-0000-00000E000000}" name="Site status" dataDxfId="2" totalsRowDxfId="1"/>
    <tableColumn id="18" xr3:uid="{00000000-0010-0000-0000-000012000000}" name="Principal investigator:" totalsRowFunction="count" dataDxfId="0"/>
  </tableColumns>
  <tableStyleInfo name="TableStyleLight8" showFirstColumn="0" showLastColumn="0" showRowStripes="1" showColumnStripes="0"/>
  <extLst>
    <ext xmlns:x14="http://schemas.microsoft.com/office/spreadsheetml/2009/9/main" uri="{504A1905-F514-4f6f-8877-14C23A59335A}">
      <x14:table altText="Oxford University and OUH COVID-19 studies as of 18/05/2021" altTextSummary="Includes information on research projects, including identification number, short name, long name, project type, IMP, project phase, chief investigator, sponsor, IRAS number, CPMS ID, project and site status, and proncipal investigator.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9"/>
  <sheetViews>
    <sheetView tabSelected="1" zoomScale="70" zoomScaleNormal="70" workbookViewId="0">
      <selection activeCell="G123" sqref="G123"/>
    </sheetView>
  </sheetViews>
  <sheetFormatPr defaultRowHeight="15" x14ac:dyDescent="0.25"/>
  <cols>
    <col min="1" max="1" width="13.28515625" customWidth="1"/>
    <col min="2" max="2" width="27.85546875" customWidth="1"/>
    <col min="3" max="3" width="47.140625" customWidth="1"/>
    <col min="4" max="4" width="30.85546875" customWidth="1"/>
    <col min="5" max="5" width="32.85546875" customWidth="1"/>
    <col min="6" max="6" width="17.42578125" customWidth="1"/>
    <col min="7" max="7" width="26.140625" customWidth="1"/>
    <col min="8" max="8" width="22.5703125" customWidth="1"/>
    <col min="9" max="9" width="21.85546875" customWidth="1"/>
    <col min="10" max="10" width="17.85546875" customWidth="1"/>
    <col min="11" max="11" width="15.85546875" style="21" customWidth="1"/>
    <col min="12" max="12" width="17.28515625" style="21" customWidth="1"/>
    <col min="13" max="13" width="24.85546875" bestFit="1" customWidth="1"/>
  </cols>
  <sheetData>
    <row r="1" spans="1:13" ht="28.5" customHeight="1" x14ac:dyDescent="0.25">
      <c r="A1" s="29" t="s">
        <v>541</v>
      </c>
      <c r="B1" s="29"/>
      <c r="C1" s="29"/>
      <c r="D1" s="29"/>
      <c r="E1" s="29"/>
      <c r="F1" s="29"/>
      <c r="G1" s="29"/>
      <c r="H1" s="29"/>
      <c r="I1" s="29"/>
      <c r="J1" s="29"/>
      <c r="K1" s="29"/>
      <c r="L1" s="29" t="s">
        <v>481</v>
      </c>
      <c r="M1" s="29"/>
    </row>
    <row r="2" spans="1:13" s="22" customFormat="1" ht="30.75" customHeight="1" thickBot="1" x14ac:dyDescent="0.35">
      <c r="A2" s="23" t="s">
        <v>403</v>
      </c>
      <c r="B2" s="24" t="s">
        <v>402</v>
      </c>
      <c r="C2" s="24" t="s">
        <v>401</v>
      </c>
      <c r="D2" s="24" t="s">
        <v>399</v>
      </c>
      <c r="E2" s="24" t="s">
        <v>538</v>
      </c>
      <c r="F2" s="24" t="s">
        <v>471</v>
      </c>
      <c r="G2" s="24" t="s">
        <v>472</v>
      </c>
      <c r="H2" s="24" t="s">
        <v>473</v>
      </c>
      <c r="I2" s="24" t="s">
        <v>474</v>
      </c>
      <c r="J2" s="24" t="s">
        <v>475</v>
      </c>
      <c r="K2" s="24" t="s">
        <v>400</v>
      </c>
      <c r="L2" s="24" t="s">
        <v>476</v>
      </c>
      <c r="M2" s="25" t="s">
        <v>478</v>
      </c>
    </row>
    <row r="3" spans="1:13" ht="45.75" thickTop="1" x14ac:dyDescent="0.25">
      <c r="A3" s="26">
        <v>10120</v>
      </c>
      <c r="B3" s="27" t="s">
        <v>12</v>
      </c>
      <c r="C3" s="27" t="s">
        <v>13</v>
      </c>
      <c r="D3" s="27" t="s">
        <v>14</v>
      </c>
      <c r="E3" s="27" t="s">
        <v>542</v>
      </c>
      <c r="F3" s="27" t="s">
        <v>542</v>
      </c>
      <c r="G3" s="27" t="s">
        <v>16</v>
      </c>
      <c r="H3" s="27" t="s">
        <v>18</v>
      </c>
      <c r="I3" s="27">
        <v>79429</v>
      </c>
      <c r="J3" s="27">
        <v>12289</v>
      </c>
      <c r="K3" s="28" t="s">
        <v>539</v>
      </c>
      <c r="L3" s="28" t="s">
        <v>539</v>
      </c>
      <c r="M3" s="27" t="s">
        <v>16</v>
      </c>
    </row>
    <row r="4" spans="1:13" ht="75" x14ac:dyDescent="0.25">
      <c r="A4" s="26">
        <v>10142</v>
      </c>
      <c r="B4" s="27" t="s">
        <v>20</v>
      </c>
      <c r="C4" s="27" t="s">
        <v>21</v>
      </c>
      <c r="D4" s="27" t="s">
        <v>22</v>
      </c>
      <c r="E4" s="27" t="s">
        <v>542</v>
      </c>
      <c r="F4" s="27" t="s">
        <v>542</v>
      </c>
      <c r="G4" s="27" t="s">
        <v>24</v>
      </c>
      <c r="H4" s="27" t="s">
        <v>25</v>
      </c>
      <c r="I4" s="27">
        <v>87344</v>
      </c>
      <c r="J4" s="27">
        <v>12371</v>
      </c>
      <c r="K4" s="28" t="s">
        <v>539</v>
      </c>
      <c r="L4" s="28" t="s">
        <v>58</v>
      </c>
      <c r="M4" s="27" t="s">
        <v>36</v>
      </c>
    </row>
    <row r="5" spans="1:13" s="19" customFormat="1" ht="45" x14ac:dyDescent="0.25">
      <c r="A5" s="26">
        <v>10259</v>
      </c>
      <c r="B5" s="27" t="s">
        <v>543</v>
      </c>
      <c r="C5" s="27" t="s">
        <v>544</v>
      </c>
      <c r="D5" s="27" t="s">
        <v>123</v>
      </c>
      <c r="E5" s="27" t="s">
        <v>542</v>
      </c>
      <c r="F5" s="27" t="s">
        <v>542</v>
      </c>
      <c r="G5" s="27" t="s">
        <v>545</v>
      </c>
      <c r="H5" s="27" t="s">
        <v>18</v>
      </c>
      <c r="I5" s="27">
        <v>112111</v>
      </c>
      <c r="J5" s="27">
        <v>13550</v>
      </c>
      <c r="K5" s="28" t="s">
        <v>539</v>
      </c>
      <c r="L5" s="28" t="s">
        <v>539</v>
      </c>
      <c r="M5" s="27" t="s">
        <v>545</v>
      </c>
    </row>
    <row r="6" spans="1:13" ht="45" x14ac:dyDescent="0.25">
      <c r="A6" s="26">
        <v>10488</v>
      </c>
      <c r="B6" s="27" t="s">
        <v>26</v>
      </c>
      <c r="C6" s="27" t="s">
        <v>27</v>
      </c>
      <c r="D6" s="27" t="s">
        <v>28</v>
      </c>
      <c r="E6" s="27" t="s">
        <v>542</v>
      </c>
      <c r="F6" s="27" t="s">
        <v>542</v>
      </c>
      <c r="G6" s="27" t="s">
        <v>29</v>
      </c>
      <c r="H6" s="27" t="s">
        <v>31</v>
      </c>
      <c r="I6" s="27">
        <v>101138</v>
      </c>
      <c r="J6" s="27">
        <v>12725</v>
      </c>
      <c r="K6" s="28" t="s">
        <v>539</v>
      </c>
      <c r="L6" s="28" t="s">
        <v>58</v>
      </c>
      <c r="M6" s="27" t="s">
        <v>395</v>
      </c>
    </row>
    <row r="7" spans="1:13" ht="45" x14ac:dyDescent="0.25">
      <c r="A7" s="26">
        <v>10556</v>
      </c>
      <c r="B7" s="27" t="s">
        <v>32</v>
      </c>
      <c r="C7" s="27" t="s">
        <v>32</v>
      </c>
      <c r="D7" s="27" t="s">
        <v>14</v>
      </c>
      <c r="E7" s="27" t="s">
        <v>542</v>
      </c>
      <c r="F7" s="27" t="s">
        <v>542</v>
      </c>
      <c r="G7" s="27" t="s">
        <v>33</v>
      </c>
      <c r="H7" s="27" t="s">
        <v>18</v>
      </c>
      <c r="I7" s="27">
        <v>126600</v>
      </c>
      <c r="J7" s="27">
        <v>14152</v>
      </c>
      <c r="K7" s="28" t="s">
        <v>539</v>
      </c>
      <c r="L7" s="28" t="s">
        <v>539</v>
      </c>
      <c r="M7" s="27" t="s">
        <v>390</v>
      </c>
    </row>
    <row r="8" spans="1:13" ht="45" x14ac:dyDescent="0.25">
      <c r="A8" s="26">
        <v>10663</v>
      </c>
      <c r="B8" s="27" t="s">
        <v>34</v>
      </c>
      <c r="C8" s="27" t="s">
        <v>35</v>
      </c>
      <c r="D8" s="27" t="s">
        <v>14</v>
      </c>
      <c r="E8" s="27" t="s">
        <v>542</v>
      </c>
      <c r="F8" s="27" t="s">
        <v>542</v>
      </c>
      <c r="G8" s="27" t="s">
        <v>36</v>
      </c>
      <c r="H8" s="27" t="s">
        <v>18</v>
      </c>
      <c r="I8" s="27">
        <v>117960</v>
      </c>
      <c r="J8" s="27" t="s">
        <v>542</v>
      </c>
      <c r="K8" s="28" t="s">
        <v>539</v>
      </c>
      <c r="L8" s="28" t="s">
        <v>539</v>
      </c>
      <c r="M8" s="27" t="s">
        <v>36</v>
      </c>
    </row>
    <row r="9" spans="1:13" ht="60" x14ac:dyDescent="0.25">
      <c r="A9" s="26">
        <v>11487</v>
      </c>
      <c r="B9" s="27" t="s">
        <v>37</v>
      </c>
      <c r="C9" s="27" t="s">
        <v>38</v>
      </c>
      <c r="D9" s="27" t="s">
        <v>14</v>
      </c>
      <c r="E9" s="27" t="s">
        <v>542</v>
      </c>
      <c r="F9" s="27" t="s">
        <v>542</v>
      </c>
      <c r="G9" s="27" t="s">
        <v>39</v>
      </c>
      <c r="H9" s="27" t="s">
        <v>18</v>
      </c>
      <c r="I9" s="27">
        <v>168492</v>
      </c>
      <c r="J9" s="27">
        <v>19790</v>
      </c>
      <c r="K9" s="28" t="s">
        <v>539</v>
      </c>
      <c r="L9" s="28" t="s">
        <v>539</v>
      </c>
      <c r="M9" s="27" t="s">
        <v>114</v>
      </c>
    </row>
    <row r="10" spans="1:13" ht="45" x14ac:dyDescent="0.25">
      <c r="A10" s="26">
        <v>11578</v>
      </c>
      <c r="B10" s="27" t="s">
        <v>40</v>
      </c>
      <c r="C10" s="27" t="s">
        <v>41</v>
      </c>
      <c r="D10" s="27" t="s">
        <v>14</v>
      </c>
      <c r="E10" s="27" t="s">
        <v>542</v>
      </c>
      <c r="F10" s="27" t="s">
        <v>542</v>
      </c>
      <c r="G10" s="27" t="s">
        <v>42</v>
      </c>
      <c r="H10" s="27" t="s">
        <v>18</v>
      </c>
      <c r="I10" s="27">
        <v>164361</v>
      </c>
      <c r="J10" s="27">
        <v>20049</v>
      </c>
      <c r="K10" s="28" t="s">
        <v>539</v>
      </c>
      <c r="L10" s="28" t="s">
        <v>539</v>
      </c>
      <c r="M10" s="27" t="s">
        <v>42</v>
      </c>
    </row>
    <row r="11" spans="1:13" ht="60" x14ac:dyDescent="0.25">
      <c r="A11" s="26">
        <v>11653</v>
      </c>
      <c r="B11" s="27" t="s">
        <v>43</v>
      </c>
      <c r="C11" s="27" t="s">
        <v>44</v>
      </c>
      <c r="D11" s="27" t="s">
        <v>14</v>
      </c>
      <c r="E11" s="27" t="s">
        <v>542</v>
      </c>
      <c r="F11" s="27" t="s">
        <v>542</v>
      </c>
      <c r="G11" s="27" t="s">
        <v>45</v>
      </c>
      <c r="H11" s="27" t="s">
        <v>46</v>
      </c>
      <c r="I11" s="27">
        <v>167868</v>
      </c>
      <c r="J11" s="27">
        <v>19635</v>
      </c>
      <c r="K11" s="28" t="s">
        <v>539</v>
      </c>
      <c r="L11" s="28" t="s">
        <v>539</v>
      </c>
      <c r="M11" s="27" t="s">
        <v>394</v>
      </c>
    </row>
    <row r="12" spans="1:13" ht="45" x14ac:dyDescent="0.25">
      <c r="A12" s="26">
        <v>11669</v>
      </c>
      <c r="B12" s="27" t="s">
        <v>47</v>
      </c>
      <c r="C12" s="27" t="s">
        <v>47</v>
      </c>
      <c r="D12" s="27" t="s">
        <v>14</v>
      </c>
      <c r="E12" s="27" t="s">
        <v>542</v>
      </c>
      <c r="F12" s="27" t="s">
        <v>542</v>
      </c>
      <c r="G12" s="27" t="s">
        <v>48</v>
      </c>
      <c r="H12" s="27" t="s">
        <v>18</v>
      </c>
      <c r="I12" s="27">
        <v>195152</v>
      </c>
      <c r="J12" s="27">
        <v>34350</v>
      </c>
      <c r="K12" s="28" t="s">
        <v>539</v>
      </c>
      <c r="L12" s="28" t="s">
        <v>539</v>
      </c>
      <c r="M12" s="27" t="s">
        <v>48</v>
      </c>
    </row>
    <row r="13" spans="1:13" ht="60" x14ac:dyDescent="0.25">
      <c r="A13" s="26">
        <v>11849</v>
      </c>
      <c r="B13" s="27" t="s">
        <v>49</v>
      </c>
      <c r="C13" s="27" t="s">
        <v>50</v>
      </c>
      <c r="D13" s="27" t="s">
        <v>51</v>
      </c>
      <c r="E13" s="27" t="s">
        <v>542</v>
      </c>
      <c r="F13" s="27" t="s">
        <v>542</v>
      </c>
      <c r="G13" s="27" t="s">
        <v>52</v>
      </c>
      <c r="H13" s="27" t="s">
        <v>18</v>
      </c>
      <c r="I13" s="27">
        <v>196643</v>
      </c>
      <c r="J13" s="27">
        <v>30343</v>
      </c>
      <c r="K13" s="28" t="s">
        <v>539</v>
      </c>
      <c r="L13" s="27" t="s">
        <v>542</v>
      </c>
      <c r="M13" s="27" t="s">
        <v>542</v>
      </c>
    </row>
    <row r="14" spans="1:13" ht="45" x14ac:dyDescent="0.25">
      <c r="A14" s="26">
        <v>12272</v>
      </c>
      <c r="B14" s="27" t="s">
        <v>53</v>
      </c>
      <c r="C14" s="27" t="s">
        <v>53</v>
      </c>
      <c r="D14" s="27" t="s">
        <v>14</v>
      </c>
      <c r="E14" s="27" t="s">
        <v>542</v>
      </c>
      <c r="F14" s="27" t="s">
        <v>542</v>
      </c>
      <c r="G14" s="27" t="s">
        <v>54</v>
      </c>
      <c r="H14" s="27" t="s">
        <v>18</v>
      </c>
      <c r="I14" s="27">
        <v>213780</v>
      </c>
      <c r="J14" s="27">
        <v>35975</v>
      </c>
      <c r="K14" s="28" t="s">
        <v>539</v>
      </c>
      <c r="L14" s="28" t="s">
        <v>539</v>
      </c>
      <c r="M14" s="27" t="s">
        <v>54</v>
      </c>
    </row>
    <row r="15" spans="1:13" ht="60" x14ac:dyDescent="0.25">
      <c r="A15" s="26">
        <v>12933</v>
      </c>
      <c r="B15" s="27" t="s">
        <v>55</v>
      </c>
      <c r="C15" s="27" t="s">
        <v>56</v>
      </c>
      <c r="D15" s="27" t="s">
        <v>57</v>
      </c>
      <c r="E15" s="27" t="s">
        <v>430</v>
      </c>
      <c r="F15" s="27" t="s">
        <v>429</v>
      </c>
      <c r="G15" s="27" t="s">
        <v>59</v>
      </c>
      <c r="H15" s="27" t="s">
        <v>18</v>
      </c>
      <c r="I15" s="27">
        <v>221066</v>
      </c>
      <c r="J15" s="27">
        <v>37363</v>
      </c>
      <c r="K15" s="28" t="s">
        <v>58</v>
      </c>
      <c r="L15" s="28" t="s">
        <v>58</v>
      </c>
      <c r="M15" s="27" t="s">
        <v>59</v>
      </c>
    </row>
    <row r="16" spans="1:13" s="19" customFormat="1" ht="75" x14ac:dyDescent="0.25">
      <c r="A16" s="26">
        <v>13022</v>
      </c>
      <c r="B16" s="27" t="s">
        <v>546</v>
      </c>
      <c r="C16" s="27" t="s">
        <v>547</v>
      </c>
      <c r="D16" s="27" t="s">
        <v>71</v>
      </c>
      <c r="E16" s="27" t="s">
        <v>542</v>
      </c>
      <c r="F16" s="27" t="s">
        <v>542</v>
      </c>
      <c r="G16" s="27" t="s">
        <v>90</v>
      </c>
      <c r="H16" s="27" t="s">
        <v>18</v>
      </c>
      <c r="I16" s="27">
        <v>228657</v>
      </c>
      <c r="J16" s="27" t="s">
        <v>542</v>
      </c>
      <c r="K16" s="28" t="s">
        <v>539</v>
      </c>
      <c r="L16" s="28" t="s">
        <v>539</v>
      </c>
      <c r="M16" s="27" t="s">
        <v>266</v>
      </c>
    </row>
    <row r="17" spans="1:13" ht="30" x14ac:dyDescent="0.25">
      <c r="A17" s="26">
        <v>13280</v>
      </c>
      <c r="B17" s="27" t="s">
        <v>60</v>
      </c>
      <c r="C17" s="27" t="s">
        <v>61</v>
      </c>
      <c r="D17" s="27" t="s">
        <v>57</v>
      </c>
      <c r="E17" s="27" t="s">
        <v>598</v>
      </c>
      <c r="F17" s="27" t="s">
        <v>429</v>
      </c>
      <c r="G17" s="27" t="s">
        <v>62</v>
      </c>
      <c r="H17" s="27" t="s">
        <v>18</v>
      </c>
      <c r="I17" s="27">
        <v>239091</v>
      </c>
      <c r="J17" s="27">
        <v>37350</v>
      </c>
      <c r="K17" s="28" t="s">
        <v>539</v>
      </c>
      <c r="L17" s="27" t="s">
        <v>542</v>
      </c>
      <c r="M17" s="27" t="s">
        <v>542</v>
      </c>
    </row>
    <row r="18" spans="1:13" ht="30" x14ac:dyDescent="0.25">
      <c r="A18" s="26">
        <v>13900</v>
      </c>
      <c r="B18" s="27" t="s">
        <v>63</v>
      </c>
      <c r="C18" s="27" t="s">
        <v>64</v>
      </c>
      <c r="D18" s="27" t="s">
        <v>65</v>
      </c>
      <c r="E18" s="27" t="s">
        <v>542</v>
      </c>
      <c r="F18" s="27" t="s">
        <v>542</v>
      </c>
      <c r="G18" s="27" t="s">
        <v>67</v>
      </c>
      <c r="H18" s="27" t="s">
        <v>68</v>
      </c>
      <c r="I18" s="27">
        <v>259776</v>
      </c>
      <c r="J18" s="27">
        <v>36653</v>
      </c>
      <c r="K18" s="28" t="s">
        <v>539</v>
      </c>
      <c r="L18" s="28" t="s">
        <v>539</v>
      </c>
      <c r="M18" s="27" t="s">
        <v>393</v>
      </c>
    </row>
    <row r="19" spans="1:13" ht="60" x14ac:dyDescent="0.25">
      <c r="A19" s="26">
        <v>14134</v>
      </c>
      <c r="B19" s="27" t="s">
        <v>69</v>
      </c>
      <c r="C19" s="27" t="s">
        <v>70</v>
      </c>
      <c r="D19" s="27" t="s">
        <v>71</v>
      </c>
      <c r="E19" s="27" t="s">
        <v>542</v>
      </c>
      <c r="F19" s="27" t="s">
        <v>542</v>
      </c>
      <c r="G19" s="27" t="s">
        <v>72</v>
      </c>
      <c r="H19" s="27" t="s">
        <v>18</v>
      </c>
      <c r="I19" s="27">
        <v>260007</v>
      </c>
      <c r="J19" s="27">
        <v>42294</v>
      </c>
      <c r="K19" s="28" t="s">
        <v>539</v>
      </c>
      <c r="L19" s="28" t="s">
        <v>539</v>
      </c>
      <c r="M19" s="27" t="s">
        <v>392</v>
      </c>
    </row>
    <row r="20" spans="1:13" ht="30" x14ac:dyDescent="0.25">
      <c r="A20" s="26">
        <v>14147</v>
      </c>
      <c r="B20" s="27" t="s">
        <v>73</v>
      </c>
      <c r="C20" s="27" t="s">
        <v>73</v>
      </c>
      <c r="D20" s="27" t="s">
        <v>74</v>
      </c>
      <c r="E20" s="27" t="s">
        <v>542</v>
      </c>
      <c r="F20" s="27" t="s">
        <v>542</v>
      </c>
      <c r="G20" s="27" t="s">
        <v>519</v>
      </c>
      <c r="H20" s="27" t="s">
        <v>18</v>
      </c>
      <c r="I20" s="27">
        <v>257790</v>
      </c>
      <c r="J20" s="27" t="s">
        <v>542</v>
      </c>
      <c r="K20" s="28" t="s">
        <v>539</v>
      </c>
      <c r="L20" s="27" t="s">
        <v>542</v>
      </c>
      <c r="M20" s="27" t="s">
        <v>542</v>
      </c>
    </row>
    <row r="21" spans="1:13" x14ac:dyDescent="0.25">
      <c r="A21" s="26">
        <v>14183</v>
      </c>
      <c r="B21" s="27" t="s">
        <v>75</v>
      </c>
      <c r="C21" s="27" t="s">
        <v>75</v>
      </c>
      <c r="D21" s="27" t="s">
        <v>65</v>
      </c>
      <c r="E21" s="27" t="s">
        <v>542</v>
      </c>
      <c r="F21" s="27" t="s">
        <v>542</v>
      </c>
      <c r="G21" s="27" t="s">
        <v>76</v>
      </c>
      <c r="H21" s="27" t="s">
        <v>18</v>
      </c>
      <c r="I21" s="27">
        <v>262470</v>
      </c>
      <c r="J21" s="27" t="s">
        <v>542</v>
      </c>
      <c r="K21" s="28" t="s">
        <v>539</v>
      </c>
      <c r="L21" s="28" t="s">
        <v>539</v>
      </c>
      <c r="M21" s="27" t="s">
        <v>76</v>
      </c>
    </row>
    <row r="22" spans="1:13" ht="45" x14ac:dyDescent="0.25">
      <c r="A22" s="26">
        <v>14200</v>
      </c>
      <c r="B22" s="27" t="s">
        <v>77</v>
      </c>
      <c r="C22" s="27" t="s">
        <v>78</v>
      </c>
      <c r="D22" s="27" t="s">
        <v>28</v>
      </c>
      <c r="E22" s="27" t="s">
        <v>542</v>
      </c>
      <c r="F22" s="27" t="s">
        <v>542</v>
      </c>
      <c r="G22" s="27" t="s">
        <v>79</v>
      </c>
      <c r="H22" s="27" t="s">
        <v>18</v>
      </c>
      <c r="I22" s="27">
        <v>251473</v>
      </c>
      <c r="J22" s="27" t="s">
        <v>542</v>
      </c>
      <c r="K22" s="28" t="s">
        <v>539</v>
      </c>
      <c r="L22" s="28" t="s">
        <v>539</v>
      </c>
      <c r="M22" s="27" t="s">
        <v>79</v>
      </c>
    </row>
    <row r="23" spans="1:13" ht="60" x14ac:dyDescent="0.25">
      <c r="A23" s="26">
        <v>14303</v>
      </c>
      <c r="B23" s="27" t="s">
        <v>80</v>
      </c>
      <c r="C23" s="27" t="s">
        <v>81</v>
      </c>
      <c r="D23" s="27" t="s">
        <v>71</v>
      </c>
      <c r="E23" s="27" t="s">
        <v>542</v>
      </c>
      <c r="F23" s="27" t="s">
        <v>542</v>
      </c>
      <c r="G23" s="27" t="s">
        <v>82</v>
      </c>
      <c r="H23" s="27" t="s">
        <v>18</v>
      </c>
      <c r="I23" s="27">
        <v>263517</v>
      </c>
      <c r="J23" s="27">
        <v>42737</v>
      </c>
      <c r="K23" s="28" t="s">
        <v>539</v>
      </c>
      <c r="L23" s="28" t="s">
        <v>539</v>
      </c>
      <c r="M23" s="27" t="s">
        <v>82</v>
      </c>
    </row>
    <row r="24" spans="1:13" ht="45" x14ac:dyDescent="0.25">
      <c r="A24" s="26">
        <v>14304</v>
      </c>
      <c r="B24" s="27" t="s">
        <v>83</v>
      </c>
      <c r="C24" s="27" t="s">
        <v>84</v>
      </c>
      <c r="D24" s="27" t="s">
        <v>14</v>
      </c>
      <c r="E24" s="27" t="s">
        <v>542</v>
      </c>
      <c r="F24" s="27" t="s">
        <v>542</v>
      </c>
      <c r="G24" s="27" t="s">
        <v>62</v>
      </c>
      <c r="H24" s="27" t="s">
        <v>18</v>
      </c>
      <c r="I24" s="27">
        <v>263097</v>
      </c>
      <c r="J24" s="27">
        <v>42523</v>
      </c>
      <c r="K24" s="28" t="s">
        <v>539</v>
      </c>
      <c r="L24" s="28" t="s">
        <v>539</v>
      </c>
      <c r="M24" s="27" t="s">
        <v>62</v>
      </c>
    </row>
    <row r="25" spans="1:13" ht="45" x14ac:dyDescent="0.25">
      <c r="A25" s="26">
        <v>14398</v>
      </c>
      <c r="B25" s="27" t="s">
        <v>85</v>
      </c>
      <c r="C25" s="27" t="s">
        <v>86</v>
      </c>
      <c r="D25" s="27" t="s">
        <v>14</v>
      </c>
      <c r="E25" s="27" t="s">
        <v>542</v>
      </c>
      <c r="F25" s="27" t="s">
        <v>542</v>
      </c>
      <c r="G25" s="27" t="s">
        <v>87</v>
      </c>
      <c r="H25" s="27" t="s">
        <v>18</v>
      </c>
      <c r="I25" s="27">
        <v>266242</v>
      </c>
      <c r="J25" s="27">
        <v>43699</v>
      </c>
      <c r="K25" s="28" t="s">
        <v>58</v>
      </c>
      <c r="L25" s="28" t="s">
        <v>58</v>
      </c>
      <c r="M25" s="27" t="s">
        <v>87</v>
      </c>
    </row>
    <row r="26" spans="1:13" ht="75" x14ac:dyDescent="0.25">
      <c r="A26" s="26">
        <v>14498</v>
      </c>
      <c r="B26" s="27" t="s">
        <v>88</v>
      </c>
      <c r="C26" s="27" t="s">
        <v>89</v>
      </c>
      <c r="D26" s="27" t="s">
        <v>14</v>
      </c>
      <c r="E26" s="27" t="s">
        <v>542</v>
      </c>
      <c r="F26" s="27" t="s">
        <v>542</v>
      </c>
      <c r="G26" s="27" t="s">
        <v>90</v>
      </c>
      <c r="H26" s="27" t="s">
        <v>18</v>
      </c>
      <c r="I26" s="27">
        <v>269573</v>
      </c>
      <c r="J26" s="27" t="s">
        <v>542</v>
      </c>
      <c r="K26" s="28" t="s">
        <v>539</v>
      </c>
      <c r="L26" s="28" t="s">
        <v>539</v>
      </c>
      <c r="M26" s="27" t="s">
        <v>90</v>
      </c>
    </row>
    <row r="27" spans="1:13" ht="45" x14ac:dyDescent="0.25">
      <c r="A27" s="26">
        <v>14573</v>
      </c>
      <c r="B27" s="27" t="s">
        <v>91</v>
      </c>
      <c r="C27" s="27" t="s">
        <v>92</v>
      </c>
      <c r="D27" s="27" t="s">
        <v>14</v>
      </c>
      <c r="E27" s="27" t="s">
        <v>542</v>
      </c>
      <c r="F27" s="27" t="s">
        <v>542</v>
      </c>
      <c r="G27" s="27" t="s">
        <v>93</v>
      </c>
      <c r="H27" s="27" t="s">
        <v>94</v>
      </c>
      <c r="I27" s="27">
        <v>261548</v>
      </c>
      <c r="J27" s="27">
        <v>43135</v>
      </c>
      <c r="K27" s="28" t="s">
        <v>539</v>
      </c>
      <c r="L27" s="28" t="s">
        <v>539</v>
      </c>
      <c r="M27" s="27" t="s">
        <v>392</v>
      </c>
    </row>
    <row r="28" spans="1:13" ht="255" x14ac:dyDescent="0.25">
      <c r="A28" s="26">
        <v>14727</v>
      </c>
      <c r="B28" s="27" t="s">
        <v>95</v>
      </c>
      <c r="C28" s="27" t="s">
        <v>96</v>
      </c>
      <c r="D28" s="27" t="s">
        <v>57</v>
      </c>
      <c r="E28" s="27" t="s">
        <v>599</v>
      </c>
      <c r="F28" s="27" t="s">
        <v>429</v>
      </c>
      <c r="G28" s="27" t="s">
        <v>97</v>
      </c>
      <c r="H28" s="27" t="s">
        <v>98</v>
      </c>
      <c r="I28" s="27">
        <v>237150</v>
      </c>
      <c r="J28" s="27">
        <v>38197</v>
      </c>
      <c r="K28" s="28" t="s">
        <v>539</v>
      </c>
      <c r="L28" s="28" t="s">
        <v>539</v>
      </c>
      <c r="M28" s="27" t="s">
        <v>382</v>
      </c>
    </row>
    <row r="29" spans="1:13" ht="45" x14ac:dyDescent="0.25">
      <c r="A29" s="26">
        <v>14839</v>
      </c>
      <c r="B29" s="27" t="s">
        <v>99</v>
      </c>
      <c r="C29" s="27" t="s">
        <v>100</v>
      </c>
      <c r="D29" s="27" t="s">
        <v>14</v>
      </c>
      <c r="E29" s="27" t="s">
        <v>542</v>
      </c>
      <c r="F29" s="27" t="s">
        <v>542</v>
      </c>
      <c r="G29" s="27" t="s">
        <v>101</v>
      </c>
      <c r="H29" s="27" t="s">
        <v>102</v>
      </c>
      <c r="I29" s="27">
        <v>269326</v>
      </c>
      <c r="J29" s="27">
        <v>30540</v>
      </c>
      <c r="K29" s="28" t="s">
        <v>539</v>
      </c>
      <c r="L29" s="28" t="s">
        <v>539</v>
      </c>
      <c r="M29" s="27" t="s">
        <v>392</v>
      </c>
    </row>
    <row r="30" spans="1:13" ht="60" x14ac:dyDescent="0.25">
      <c r="A30" s="26">
        <v>14885</v>
      </c>
      <c r="B30" s="27" t="s">
        <v>103</v>
      </c>
      <c r="C30" s="27" t="s">
        <v>104</v>
      </c>
      <c r="D30" s="27" t="s">
        <v>57</v>
      </c>
      <c r="E30" s="27" t="s">
        <v>600</v>
      </c>
      <c r="F30" s="27" t="s">
        <v>436</v>
      </c>
      <c r="G30" s="27" t="s">
        <v>105</v>
      </c>
      <c r="H30" s="27" t="s">
        <v>18</v>
      </c>
      <c r="I30" s="27">
        <v>281259</v>
      </c>
      <c r="J30" s="27">
        <v>45367</v>
      </c>
      <c r="K30" s="28" t="s">
        <v>539</v>
      </c>
      <c r="L30" s="28" t="s">
        <v>539</v>
      </c>
      <c r="M30" s="27" t="s">
        <v>390</v>
      </c>
    </row>
    <row r="31" spans="1:13" ht="405" x14ac:dyDescent="0.25">
      <c r="A31" s="26">
        <v>14892</v>
      </c>
      <c r="B31" s="27" t="s">
        <v>106</v>
      </c>
      <c r="C31" s="27" t="s">
        <v>107</v>
      </c>
      <c r="D31" s="27" t="s">
        <v>57</v>
      </c>
      <c r="E31" s="27" t="s">
        <v>601</v>
      </c>
      <c r="F31" s="27" t="s">
        <v>602</v>
      </c>
      <c r="G31" s="27" t="s">
        <v>39</v>
      </c>
      <c r="H31" s="27" t="s">
        <v>18</v>
      </c>
      <c r="I31" s="27">
        <v>281712</v>
      </c>
      <c r="J31" s="27">
        <v>45388</v>
      </c>
      <c r="K31" s="28" t="s">
        <v>539</v>
      </c>
      <c r="L31" s="28" t="s">
        <v>539</v>
      </c>
      <c r="M31" s="27" t="s">
        <v>378</v>
      </c>
    </row>
    <row r="32" spans="1:13" ht="75" x14ac:dyDescent="0.25">
      <c r="A32" s="26">
        <v>14902</v>
      </c>
      <c r="B32" s="27" t="s">
        <v>108</v>
      </c>
      <c r="C32" s="27" t="s">
        <v>109</v>
      </c>
      <c r="D32" s="27" t="s">
        <v>57</v>
      </c>
      <c r="E32" s="27" t="s">
        <v>444</v>
      </c>
      <c r="F32" s="27" t="s">
        <v>443</v>
      </c>
      <c r="G32" s="27" t="s">
        <v>110</v>
      </c>
      <c r="H32" s="27" t="s">
        <v>111</v>
      </c>
      <c r="I32" s="27">
        <v>281317</v>
      </c>
      <c r="J32" s="27">
        <v>45382</v>
      </c>
      <c r="K32" s="28" t="s">
        <v>539</v>
      </c>
      <c r="L32" s="28" t="s">
        <v>58</v>
      </c>
      <c r="M32" s="27" t="s">
        <v>370</v>
      </c>
    </row>
    <row r="33" spans="1:13" ht="165" x14ac:dyDescent="0.25">
      <c r="A33" s="26">
        <v>14903</v>
      </c>
      <c r="B33" s="27" t="s">
        <v>112</v>
      </c>
      <c r="C33" s="27" t="s">
        <v>603</v>
      </c>
      <c r="D33" s="27" t="s">
        <v>57</v>
      </c>
      <c r="E33" s="27" t="s">
        <v>604</v>
      </c>
      <c r="F33" s="27" t="s">
        <v>439</v>
      </c>
      <c r="G33" s="27" t="s">
        <v>114</v>
      </c>
      <c r="H33" s="27" t="s">
        <v>18</v>
      </c>
      <c r="I33" s="27">
        <v>281958</v>
      </c>
      <c r="J33" s="27">
        <v>45457</v>
      </c>
      <c r="K33" s="28" t="s">
        <v>539</v>
      </c>
      <c r="L33" s="27" t="s">
        <v>542</v>
      </c>
      <c r="M33" s="27" t="s">
        <v>542</v>
      </c>
    </row>
    <row r="34" spans="1:13" ht="45" x14ac:dyDescent="0.25">
      <c r="A34" s="26">
        <v>14904</v>
      </c>
      <c r="B34" s="27" t="s">
        <v>115</v>
      </c>
      <c r="C34" s="27" t="s">
        <v>116</v>
      </c>
      <c r="D34" s="27" t="s">
        <v>28</v>
      </c>
      <c r="E34" s="27" t="s">
        <v>542</v>
      </c>
      <c r="F34" s="27" t="s">
        <v>542</v>
      </c>
      <c r="G34" s="27" t="s">
        <v>117</v>
      </c>
      <c r="H34" s="27" t="s">
        <v>18</v>
      </c>
      <c r="I34" s="27">
        <v>281832</v>
      </c>
      <c r="J34" s="27">
        <v>45442</v>
      </c>
      <c r="K34" s="28" t="s">
        <v>539</v>
      </c>
      <c r="L34" s="27" t="s">
        <v>542</v>
      </c>
      <c r="M34" s="27" t="s">
        <v>542</v>
      </c>
    </row>
    <row r="35" spans="1:13" ht="30" x14ac:dyDescent="0.25">
      <c r="A35" s="26">
        <v>14905</v>
      </c>
      <c r="B35" s="27" t="s">
        <v>118</v>
      </c>
      <c r="C35" s="27" t="s">
        <v>119</v>
      </c>
      <c r="D35" s="27" t="s">
        <v>28</v>
      </c>
      <c r="E35" s="27" t="s">
        <v>542</v>
      </c>
      <c r="F35" s="27" t="s">
        <v>542</v>
      </c>
      <c r="G35" s="27" t="s">
        <v>120</v>
      </c>
      <c r="H35" s="27" t="s">
        <v>18</v>
      </c>
      <c r="I35" s="27">
        <v>282127</v>
      </c>
      <c r="J35" s="27">
        <v>45676</v>
      </c>
      <c r="K35" s="28" t="s">
        <v>539</v>
      </c>
      <c r="L35" s="28" t="s">
        <v>539</v>
      </c>
      <c r="M35" s="27" t="s">
        <v>517</v>
      </c>
    </row>
    <row r="36" spans="1:13" ht="60" x14ac:dyDescent="0.25">
      <c r="A36" s="26">
        <v>14909</v>
      </c>
      <c r="B36" s="27" t="s">
        <v>121</v>
      </c>
      <c r="C36" s="27" t="s">
        <v>122</v>
      </c>
      <c r="D36" s="27" t="s">
        <v>123</v>
      </c>
      <c r="E36" s="27" t="s">
        <v>542</v>
      </c>
      <c r="F36" s="27" t="s">
        <v>542</v>
      </c>
      <c r="G36" s="27" t="s">
        <v>520</v>
      </c>
      <c r="H36" s="27" t="s">
        <v>18</v>
      </c>
      <c r="I36" s="27">
        <v>281980</v>
      </c>
      <c r="J36" s="27" t="s">
        <v>542</v>
      </c>
      <c r="K36" s="28" t="s">
        <v>58</v>
      </c>
      <c r="L36" s="27" t="s">
        <v>542</v>
      </c>
      <c r="M36" s="27" t="s">
        <v>542</v>
      </c>
    </row>
    <row r="37" spans="1:13" ht="45" x14ac:dyDescent="0.25">
      <c r="A37" s="26">
        <v>14910</v>
      </c>
      <c r="B37" s="27" t="s">
        <v>124</v>
      </c>
      <c r="C37" s="27" t="s">
        <v>125</v>
      </c>
      <c r="D37" s="27" t="s">
        <v>57</v>
      </c>
      <c r="E37" s="27" t="s">
        <v>600</v>
      </c>
      <c r="F37" s="27" t="s">
        <v>443</v>
      </c>
      <c r="G37" s="27" t="s">
        <v>105</v>
      </c>
      <c r="H37" s="27" t="s">
        <v>18</v>
      </c>
      <c r="I37" s="27">
        <v>281904</v>
      </c>
      <c r="J37" s="27">
        <v>45551</v>
      </c>
      <c r="K37" s="28" t="s">
        <v>539</v>
      </c>
      <c r="L37" s="28" t="s">
        <v>539</v>
      </c>
      <c r="M37" s="27" t="s">
        <v>363</v>
      </c>
    </row>
    <row r="38" spans="1:13" ht="75" x14ac:dyDescent="0.25">
      <c r="A38" s="26">
        <v>14911</v>
      </c>
      <c r="B38" s="27" t="s">
        <v>126</v>
      </c>
      <c r="C38" s="27" t="s">
        <v>127</v>
      </c>
      <c r="D38" s="27" t="s">
        <v>57</v>
      </c>
      <c r="E38" s="27" t="s">
        <v>605</v>
      </c>
      <c r="F38" s="27" t="s">
        <v>439</v>
      </c>
      <c r="G38" s="27" t="s">
        <v>128</v>
      </c>
      <c r="H38" s="27" t="s">
        <v>129</v>
      </c>
      <c r="I38" s="27">
        <v>281800</v>
      </c>
      <c r="J38" s="27">
        <v>45521</v>
      </c>
      <c r="K38" s="28" t="s">
        <v>539</v>
      </c>
      <c r="L38" s="28" t="s">
        <v>539</v>
      </c>
      <c r="M38" s="27" t="s">
        <v>390</v>
      </c>
    </row>
    <row r="39" spans="1:13" ht="60" x14ac:dyDescent="0.25">
      <c r="A39" s="26">
        <v>14914</v>
      </c>
      <c r="B39" s="27" t="s">
        <v>130</v>
      </c>
      <c r="C39" s="27" t="s">
        <v>131</v>
      </c>
      <c r="D39" s="27" t="s">
        <v>51</v>
      </c>
      <c r="E39" s="27" t="s">
        <v>542</v>
      </c>
      <c r="F39" s="27" t="s">
        <v>542</v>
      </c>
      <c r="G39" s="27" t="s">
        <v>132</v>
      </c>
      <c r="H39" s="27" t="s">
        <v>133</v>
      </c>
      <c r="I39" s="27">
        <v>281544</v>
      </c>
      <c r="J39" s="27">
        <v>45332</v>
      </c>
      <c r="K39" s="28" t="s">
        <v>58</v>
      </c>
      <c r="L39" s="28" t="s">
        <v>58</v>
      </c>
      <c r="M39" s="27" t="s">
        <v>374</v>
      </c>
    </row>
    <row r="40" spans="1:13" ht="45" x14ac:dyDescent="0.25">
      <c r="A40" s="26">
        <v>14932</v>
      </c>
      <c r="B40" s="27" t="s">
        <v>138</v>
      </c>
      <c r="C40" s="27" t="s">
        <v>139</v>
      </c>
      <c r="D40" s="27" t="s">
        <v>57</v>
      </c>
      <c r="E40" s="27" t="s">
        <v>450</v>
      </c>
      <c r="F40" s="27" t="s">
        <v>443</v>
      </c>
      <c r="G40" s="27" t="s">
        <v>140</v>
      </c>
      <c r="H40" s="27" t="s">
        <v>18</v>
      </c>
      <c r="I40" s="27">
        <v>282892</v>
      </c>
      <c r="J40" s="27">
        <v>46104</v>
      </c>
      <c r="K40" s="28" t="s">
        <v>539</v>
      </c>
      <c r="L40" s="28" t="s">
        <v>58</v>
      </c>
      <c r="M40" s="27" t="s">
        <v>360</v>
      </c>
    </row>
    <row r="41" spans="1:13" ht="60" x14ac:dyDescent="0.25">
      <c r="A41" s="26">
        <v>14933</v>
      </c>
      <c r="B41" s="27" t="s">
        <v>141</v>
      </c>
      <c r="C41" s="27" t="s">
        <v>142</v>
      </c>
      <c r="D41" s="27" t="s">
        <v>14</v>
      </c>
      <c r="E41" s="27" t="s">
        <v>542</v>
      </c>
      <c r="F41" s="27" t="s">
        <v>542</v>
      </c>
      <c r="G41" s="27" t="s">
        <v>143</v>
      </c>
      <c r="H41" s="27" t="s">
        <v>18</v>
      </c>
      <c r="I41" s="27">
        <v>282608</v>
      </c>
      <c r="J41" s="27">
        <v>45642</v>
      </c>
      <c r="K41" s="28" t="s">
        <v>539</v>
      </c>
      <c r="L41" s="28" t="s">
        <v>539</v>
      </c>
      <c r="M41" s="27" t="s">
        <v>143</v>
      </c>
    </row>
    <row r="42" spans="1:13" ht="60" x14ac:dyDescent="0.25">
      <c r="A42" s="26">
        <v>14934</v>
      </c>
      <c r="B42" s="27" t="s">
        <v>144</v>
      </c>
      <c r="C42" s="27" t="s">
        <v>145</v>
      </c>
      <c r="D42" s="27" t="s">
        <v>71</v>
      </c>
      <c r="E42" s="27" t="s">
        <v>542</v>
      </c>
      <c r="F42" s="27" t="s">
        <v>542</v>
      </c>
      <c r="G42" s="27" t="s">
        <v>146</v>
      </c>
      <c r="H42" s="27" t="s">
        <v>147</v>
      </c>
      <c r="I42" s="27">
        <v>278651</v>
      </c>
      <c r="J42" s="27">
        <v>45537</v>
      </c>
      <c r="K42" s="28" t="s">
        <v>539</v>
      </c>
      <c r="L42" s="28" t="s">
        <v>539</v>
      </c>
      <c r="M42" s="27" t="s">
        <v>389</v>
      </c>
    </row>
    <row r="43" spans="1:13" ht="45" x14ac:dyDescent="0.25">
      <c r="A43" s="26">
        <v>14935</v>
      </c>
      <c r="B43" s="27" t="s">
        <v>148</v>
      </c>
      <c r="C43" s="27" t="s">
        <v>149</v>
      </c>
      <c r="D43" s="27" t="s">
        <v>57</v>
      </c>
      <c r="E43" s="27" t="s">
        <v>451</v>
      </c>
      <c r="F43" s="27" t="s">
        <v>443</v>
      </c>
      <c r="G43" s="27" t="s">
        <v>151</v>
      </c>
      <c r="H43" s="27" t="s">
        <v>18</v>
      </c>
      <c r="I43" s="27">
        <v>282772</v>
      </c>
      <c r="J43" s="27">
        <v>47273</v>
      </c>
      <c r="K43" s="28" t="s">
        <v>58</v>
      </c>
      <c r="L43" s="27" t="s">
        <v>542</v>
      </c>
      <c r="M43" s="27" t="s">
        <v>542</v>
      </c>
    </row>
    <row r="44" spans="1:13" ht="60" x14ac:dyDescent="0.25">
      <c r="A44" s="26">
        <v>14937</v>
      </c>
      <c r="B44" s="27" t="s">
        <v>152</v>
      </c>
      <c r="C44" s="27" t="s">
        <v>153</v>
      </c>
      <c r="D44" s="27" t="s">
        <v>28</v>
      </c>
      <c r="E44" s="27" t="s">
        <v>542</v>
      </c>
      <c r="F44" s="27" t="s">
        <v>542</v>
      </c>
      <c r="G44" s="27" t="s">
        <v>154</v>
      </c>
      <c r="H44" s="27" t="s">
        <v>19</v>
      </c>
      <c r="I44" s="27">
        <v>282457</v>
      </c>
      <c r="J44" s="27" t="s">
        <v>542</v>
      </c>
      <c r="K44" s="28" t="s">
        <v>539</v>
      </c>
      <c r="L44" s="28" t="s">
        <v>58</v>
      </c>
      <c r="M44" s="27" t="s">
        <v>154</v>
      </c>
    </row>
    <row r="45" spans="1:13" ht="105" x14ac:dyDescent="0.25">
      <c r="A45" s="26">
        <v>14940</v>
      </c>
      <c r="B45" s="27" t="s">
        <v>155</v>
      </c>
      <c r="C45" s="27" t="s">
        <v>156</v>
      </c>
      <c r="D45" s="27" t="s">
        <v>14</v>
      </c>
      <c r="E45" s="27" t="s">
        <v>542</v>
      </c>
      <c r="F45" s="27" t="s">
        <v>542</v>
      </c>
      <c r="G45" s="27" t="s">
        <v>157</v>
      </c>
      <c r="H45" s="27" t="s">
        <v>18</v>
      </c>
      <c r="I45" s="27">
        <v>283248</v>
      </c>
      <c r="J45" s="27">
        <v>46962</v>
      </c>
      <c r="K45" s="28" t="s">
        <v>539</v>
      </c>
      <c r="L45" s="28" t="s">
        <v>539</v>
      </c>
      <c r="M45" s="27" t="s">
        <v>157</v>
      </c>
    </row>
    <row r="46" spans="1:13" ht="60" x14ac:dyDescent="0.25">
      <c r="A46" s="26">
        <v>14941</v>
      </c>
      <c r="B46" s="27" t="s">
        <v>158</v>
      </c>
      <c r="C46" s="27" t="s">
        <v>159</v>
      </c>
      <c r="D46" s="27" t="s">
        <v>57</v>
      </c>
      <c r="E46" s="27" t="s">
        <v>606</v>
      </c>
      <c r="F46" s="27" t="s">
        <v>439</v>
      </c>
      <c r="G46" s="27" t="s">
        <v>160</v>
      </c>
      <c r="H46" s="27" t="s">
        <v>18</v>
      </c>
      <c r="I46" s="27">
        <v>282109</v>
      </c>
      <c r="J46" s="27">
        <v>45731</v>
      </c>
      <c r="K46" s="28" t="s">
        <v>539</v>
      </c>
      <c r="L46" s="28" t="s">
        <v>539</v>
      </c>
      <c r="M46" s="27" t="s">
        <v>388</v>
      </c>
    </row>
    <row r="47" spans="1:13" ht="60" x14ac:dyDescent="0.25">
      <c r="A47" s="26">
        <v>14942</v>
      </c>
      <c r="B47" s="27" t="s">
        <v>161</v>
      </c>
      <c r="C47" s="27" t="s">
        <v>162</v>
      </c>
      <c r="D47" s="27" t="s">
        <v>51</v>
      </c>
      <c r="E47" s="27" t="s">
        <v>542</v>
      </c>
      <c r="F47" s="27" t="s">
        <v>542</v>
      </c>
      <c r="G47" s="27" t="s">
        <v>163</v>
      </c>
      <c r="H47" s="27" t="s">
        <v>18</v>
      </c>
      <c r="I47" s="27">
        <v>283196</v>
      </c>
      <c r="J47" s="27">
        <v>47158</v>
      </c>
      <c r="K47" s="28" t="s">
        <v>539</v>
      </c>
      <c r="L47" s="27" t="s">
        <v>542</v>
      </c>
      <c r="M47" s="27" t="s">
        <v>542</v>
      </c>
    </row>
    <row r="48" spans="1:13" ht="75" x14ac:dyDescent="0.25">
      <c r="A48" s="26">
        <v>14948</v>
      </c>
      <c r="B48" s="27" t="s">
        <v>172</v>
      </c>
      <c r="C48" s="27" t="s">
        <v>173</v>
      </c>
      <c r="D48" s="27" t="s">
        <v>14</v>
      </c>
      <c r="E48" s="27" t="s">
        <v>542</v>
      </c>
      <c r="F48" s="27" t="s">
        <v>542</v>
      </c>
      <c r="G48" s="27" t="s">
        <v>174</v>
      </c>
      <c r="H48" s="27" t="s">
        <v>175</v>
      </c>
      <c r="I48" s="27">
        <v>282229</v>
      </c>
      <c r="J48" s="27">
        <v>45680</v>
      </c>
      <c r="K48" s="28" t="s">
        <v>539</v>
      </c>
      <c r="L48" s="28" t="s">
        <v>539</v>
      </c>
      <c r="M48" s="27" t="s">
        <v>387</v>
      </c>
    </row>
    <row r="49" spans="1:13" ht="75" x14ac:dyDescent="0.25">
      <c r="A49" s="26">
        <v>14950</v>
      </c>
      <c r="B49" s="27" t="s">
        <v>176</v>
      </c>
      <c r="C49" s="27" t="s">
        <v>177</v>
      </c>
      <c r="D49" s="27" t="s">
        <v>28</v>
      </c>
      <c r="E49" s="27" t="s">
        <v>542</v>
      </c>
      <c r="F49" s="27" t="s">
        <v>542</v>
      </c>
      <c r="G49" s="27" t="s">
        <v>178</v>
      </c>
      <c r="H49" s="27" t="s">
        <v>147</v>
      </c>
      <c r="I49" s="27">
        <v>282655</v>
      </c>
      <c r="J49" s="27">
        <v>45571</v>
      </c>
      <c r="K49" s="28" t="s">
        <v>539</v>
      </c>
      <c r="L49" s="28" t="s">
        <v>539</v>
      </c>
      <c r="M49" s="27" t="s">
        <v>386</v>
      </c>
    </row>
    <row r="50" spans="1:13" ht="45" x14ac:dyDescent="0.25">
      <c r="A50" s="26">
        <v>14956</v>
      </c>
      <c r="B50" s="27" t="s">
        <v>179</v>
      </c>
      <c r="C50" s="27" t="s">
        <v>180</v>
      </c>
      <c r="D50" s="27" t="s">
        <v>28</v>
      </c>
      <c r="E50" s="27" t="s">
        <v>542</v>
      </c>
      <c r="F50" s="27" t="s">
        <v>542</v>
      </c>
      <c r="G50" s="27" t="s">
        <v>181</v>
      </c>
      <c r="H50" s="27" t="s">
        <v>182</v>
      </c>
      <c r="I50" s="27">
        <v>282870</v>
      </c>
      <c r="J50" s="27">
        <v>45718</v>
      </c>
      <c r="K50" s="28" t="s">
        <v>539</v>
      </c>
      <c r="L50" s="28" t="s">
        <v>539</v>
      </c>
      <c r="M50" s="27" t="s">
        <v>385</v>
      </c>
    </row>
    <row r="51" spans="1:13" ht="30" x14ac:dyDescent="0.25">
      <c r="A51" s="26">
        <v>14964</v>
      </c>
      <c r="B51" s="27" t="s">
        <v>183</v>
      </c>
      <c r="C51" s="27" t="s">
        <v>184</v>
      </c>
      <c r="D51" s="27" t="s">
        <v>28</v>
      </c>
      <c r="E51" s="27" t="s">
        <v>542</v>
      </c>
      <c r="F51" s="27" t="s">
        <v>542</v>
      </c>
      <c r="G51" s="27" t="s">
        <v>185</v>
      </c>
      <c r="H51" s="27" t="s">
        <v>147</v>
      </c>
      <c r="I51" s="27">
        <v>282298</v>
      </c>
      <c r="J51" s="27">
        <v>45758</v>
      </c>
      <c r="K51" s="28" t="s">
        <v>539</v>
      </c>
      <c r="L51" s="28" t="s">
        <v>539</v>
      </c>
      <c r="M51" s="27" t="s">
        <v>384</v>
      </c>
    </row>
    <row r="52" spans="1:13" ht="60" x14ac:dyDescent="0.25">
      <c r="A52" s="26">
        <v>14971</v>
      </c>
      <c r="B52" s="27" t="s">
        <v>189</v>
      </c>
      <c r="C52" s="27" t="s">
        <v>190</v>
      </c>
      <c r="D52" s="27" t="s">
        <v>57</v>
      </c>
      <c r="E52" s="27" t="s">
        <v>607</v>
      </c>
      <c r="F52" s="27" t="s">
        <v>443</v>
      </c>
      <c r="G52" s="27" t="s">
        <v>191</v>
      </c>
      <c r="H52" s="27" t="s">
        <v>182</v>
      </c>
      <c r="I52" s="27">
        <v>282431</v>
      </c>
      <c r="J52" s="27">
        <v>45648</v>
      </c>
      <c r="K52" s="28" t="s">
        <v>539</v>
      </c>
      <c r="L52" s="28" t="s">
        <v>539</v>
      </c>
      <c r="M52" s="27" t="s">
        <v>382</v>
      </c>
    </row>
    <row r="53" spans="1:13" ht="45" x14ac:dyDescent="0.25">
      <c r="A53" s="26">
        <v>14988</v>
      </c>
      <c r="B53" s="27" t="s">
        <v>192</v>
      </c>
      <c r="C53" s="27" t="s">
        <v>192</v>
      </c>
      <c r="D53" s="27" t="s">
        <v>74</v>
      </c>
      <c r="E53" s="27" t="s">
        <v>542</v>
      </c>
      <c r="F53" s="27" t="s">
        <v>542</v>
      </c>
      <c r="G53" s="27" t="s">
        <v>193</v>
      </c>
      <c r="H53" s="27" t="s">
        <v>194</v>
      </c>
      <c r="I53" s="27">
        <v>282365</v>
      </c>
      <c r="J53" s="27" t="s">
        <v>542</v>
      </c>
      <c r="K53" s="28" t="s">
        <v>539</v>
      </c>
      <c r="L53" s="28" t="s">
        <v>539</v>
      </c>
      <c r="M53" s="27" t="s">
        <v>200</v>
      </c>
    </row>
    <row r="54" spans="1:13" ht="45" x14ac:dyDescent="0.25">
      <c r="A54" s="26">
        <v>14999</v>
      </c>
      <c r="B54" s="27" t="s">
        <v>198</v>
      </c>
      <c r="C54" s="27" t="s">
        <v>199</v>
      </c>
      <c r="D54" s="27" t="s">
        <v>28</v>
      </c>
      <c r="E54" s="27" t="s">
        <v>542</v>
      </c>
      <c r="F54" s="27" t="s">
        <v>542</v>
      </c>
      <c r="G54" s="27" t="s">
        <v>200</v>
      </c>
      <c r="H54" s="27" t="s">
        <v>18</v>
      </c>
      <c r="I54" s="27">
        <v>282670</v>
      </c>
      <c r="J54" s="27" t="s">
        <v>542</v>
      </c>
      <c r="K54" s="28" t="s">
        <v>539</v>
      </c>
      <c r="L54" s="28" t="s">
        <v>539</v>
      </c>
      <c r="M54" s="27" t="s">
        <v>200</v>
      </c>
    </row>
    <row r="55" spans="1:13" ht="30" x14ac:dyDescent="0.25">
      <c r="A55" s="26">
        <v>15015</v>
      </c>
      <c r="B55" s="27" t="s">
        <v>204</v>
      </c>
      <c r="C55" s="27" t="s">
        <v>205</v>
      </c>
      <c r="D55" s="27" t="s">
        <v>206</v>
      </c>
      <c r="E55" s="27" t="s">
        <v>542</v>
      </c>
      <c r="F55" s="27" t="s">
        <v>542</v>
      </c>
      <c r="G55" s="27" t="s">
        <v>207</v>
      </c>
      <c r="H55" s="27" t="s">
        <v>18</v>
      </c>
      <c r="I55" s="27">
        <v>284320</v>
      </c>
      <c r="J55" s="27">
        <v>46023</v>
      </c>
      <c r="K55" s="28" t="s">
        <v>539</v>
      </c>
      <c r="L55" s="28" t="s">
        <v>540</v>
      </c>
      <c r="M55" s="27" t="s">
        <v>542</v>
      </c>
    </row>
    <row r="56" spans="1:13" ht="60" x14ac:dyDescent="0.25">
      <c r="A56" s="26">
        <v>15032</v>
      </c>
      <c r="B56" s="27" t="s">
        <v>208</v>
      </c>
      <c r="C56" s="27" t="s">
        <v>209</v>
      </c>
      <c r="D56" s="27" t="s">
        <v>51</v>
      </c>
      <c r="E56" s="27" t="s">
        <v>542</v>
      </c>
      <c r="F56" s="27" t="s">
        <v>542</v>
      </c>
      <c r="G56" s="27" t="s">
        <v>210</v>
      </c>
      <c r="H56" s="27" t="s">
        <v>19</v>
      </c>
      <c r="I56" s="27">
        <v>283418</v>
      </c>
      <c r="J56" s="27" t="s">
        <v>542</v>
      </c>
      <c r="K56" s="28" t="s">
        <v>539</v>
      </c>
      <c r="L56" s="28" t="s">
        <v>539</v>
      </c>
      <c r="M56" s="27" t="s">
        <v>210</v>
      </c>
    </row>
    <row r="57" spans="1:13" ht="45" x14ac:dyDescent="0.25">
      <c r="A57" s="26">
        <v>15041</v>
      </c>
      <c r="B57" s="27" t="s">
        <v>211</v>
      </c>
      <c r="C57" s="27" t="s">
        <v>212</v>
      </c>
      <c r="D57" s="27" t="s">
        <v>28</v>
      </c>
      <c r="E57" s="27" t="s">
        <v>542</v>
      </c>
      <c r="F57" s="27" t="s">
        <v>542</v>
      </c>
      <c r="G57" s="27" t="s">
        <v>213</v>
      </c>
      <c r="H57" s="27" t="s">
        <v>19</v>
      </c>
      <c r="I57" s="27">
        <v>285606</v>
      </c>
      <c r="J57" s="27" t="s">
        <v>542</v>
      </c>
      <c r="K57" s="28" t="s">
        <v>540</v>
      </c>
      <c r="L57" s="28" t="s">
        <v>540</v>
      </c>
      <c r="M57" s="27" t="s">
        <v>213</v>
      </c>
    </row>
    <row r="58" spans="1:13" s="19" customFormat="1" ht="75" x14ac:dyDescent="0.25">
      <c r="A58" s="26">
        <v>15042</v>
      </c>
      <c r="B58" s="27" t="s">
        <v>548</v>
      </c>
      <c r="C58" s="27" t="s">
        <v>549</v>
      </c>
      <c r="D58" s="27" t="s">
        <v>206</v>
      </c>
      <c r="E58" s="27" t="s">
        <v>542</v>
      </c>
      <c r="F58" s="27" t="s">
        <v>542</v>
      </c>
      <c r="G58" s="27" t="s">
        <v>114</v>
      </c>
      <c r="H58" s="27" t="s">
        <v>18</v>
      </c>
      <c r="I58" s="27">
        <v>285877</v>
      </c>
      <c r="J58" s="27">
        <v>46894</v>
      </c>
      <c r="K58" s="28" t="s">
        <v>540</v>
      </c>
      <c r="L58" s="27" t="s">
        <v>542</v>
      </c>
      <c r="M58" s="27" t="s">
        <v>542</v>
      </c>
    </row>
    <row r="59" spans="1:13" ht="60" x14ac:dyDescent="0.25">
      <c r="A59" s="26">
        <v>15047</v>
      </c>
      <c r="B59" s="27" t="s">
        <v>214</v>
      </c>
      <c r="C59" s="27" t="s">
        <v>215</v>
      </c>
      <c r="D59" s="27" t="s">
        <v>71</v>
      </c>
      <c r="E59" s="27" t="s">
        <v>542</v>
      </c>
      <c r="F59" s="27" t="s">
        <v>542</v>
      </c>
      <c r="G59" s="27" t="s">
        <v>216</v>
      </c>
      <c r="H59" s="27" t="s">
        <v>217</v>
      </c>
      <c r="I59" s="27">
        <v>284229</v>
      </c>
      <c r="J59" s="27">
        <v>45932</v>
      </c>
      <c r="K59" s="28" t="s">
        <v>539</v>
      </c>
      <c r="L59" s="28" t="s">
        <v>539</v>
      </c>
      <c r="M59" s="27" t="s">
        <v>379</v>
      </c>
    </row>
    <row r="60" spans="1:13" s="19" customFormat="1" ht="45" x14ac:dyDescent="0.25">
      <c r="A60" s="26">
        <v>15072</v>
      </c>
      <c r="B60" s="27" t="s">
        <v>550</v>
      </c>
      <c r="C60" s="27" t="s">
        <v>551</v>
      </c>
      <c r="D60" s="27" t="s">
        <v>28</v>
      </c>
      <c r="E60" s="27" t="s">
        <v>542</v>
      </c>
      <c r="F60" s="27" t="s">
        <v>542</v>
      </c>
      <c r="G60" s="27" t="s">
        <v>552</v>
      </c>
      <c r="H60" s="27" t="s">
        <v>18</v>
      </c>
      <c r="I60" s="27">
        <v>280080</v>
      </c>
      <c r="J60" s="27">
        <v>49914</v>
      </c>
      <c r="K60" s="28" t="s">
        <v>539</v>
      </c>
      <c r="L60" s="28" t="s">
        <v>539</v>
      </c>
      <c r="M60" s="27" t="s">
        <v>553</v>
      </c>
    </row>
    <row r="61" spans="1:13" ht="75" x14ac:dyDescent="0.25">
      <c r="A61" s="26">
        <v>15074</v>
      </c>
      <c r="B61" s="27" t="s">
        <v>222</v>
      </c>
      <c r="C61" s="27" t="s">
        <v>223</v>
      </c>
      <c r="D61" s="27" t="s">
        <v>224</v>
      </c>
      <c r="E61" s="27" t="s">
        <v>542</v>
      </c>
      <c r="F61" s="27" t="s">
        <v>542</v>
      </c>
      <c r="G61" s="27" t="s">
        <v>225</v>
      </c>
      <c r="H61" s="27" t="s">
        <v>226</v>
      </c>
      <c r="I61" s="27">
        <v>285355</v>
      </c>
      <c r="J61" s="27">
        <v>45894</v>
      </c>
      <c r="K61" s="28" t="s">
        <v>539</v>
      </c>
      <c r="L61" s="28" t="s">
        <v>539</v>
      </c>
      <c r="M61" s="27" t="s">
        <v>377</v>
      </c>
    </row>
    <row r="62" spans="1:13" ht="75" x14ac:dyDescent="0.25">
      <c r="A62" s="26">
        <v>15080</v>
      </c>
      <c r="B62" s="27" t="s">
        <v>227</v>
      </c>
      <c r="C62" s="27" t="s">
        <v>228</v>
      </c>
      <c r="D62" s="27" t="s">
        <v>57</v>
      </c>
      <c r="E62" s="27" t="s">
        <v>456</v>
      </c>
      <c r="F62" s="27" t="s">
        <v>429</v>
      </c>
      <c r="G62" s="27" t="s">
        <v>229</v>
      </c>
      <c r="H62" s="27" t="s">
        <v>18</v>
      </c>
      <c r="I62" s="27">
        <v>282381</v>
      </c>
      <c r="J62" s="27">
        <v>47241</v>
      </c>
      <c r="K62" s="28" t="s">
        <v>539</v>
      </c>
      <c r="L62" s="28" t="s">
        <v>539</v>
      </c>
      <c r="M62" s="27" t="s">
        <v>229</v>
      </c>
    </row>
    <row r="63" spans="1:13" ht="45" x14ac:dyDescent="0.25">
      <c r="A63" s="26">
        <v>15098</v>
      </c>
      <c r="B63" s="27" t="s">
        <v>230</v>
      </c>
      <c r="C63" s="27" t="s">
        <v>231</v>
      </c>
      <c r="D63" s="27" t="s">
        <v>14</v>
      </c>
      <c r="E63" s="27" t="s">
        <v>542</v>
      </c>
      <c r="F63" s="27" t="s">
        <v>542</v>
      </c>
      <c r="G63" s="27" t="s">
        <v>232</v>
      </c>
      <c r="H63" s="27" t="s">
        <v>233</v>
      </c>
      <c r="I63" s="27">
        <v>285439</v>
      </c>
      <c r="J63" s="27">
        <v>46443</v>
      </c>
      <c r="K63" s="28" t="s">
        <v>539</v>
      </c>
      <c r="L63" s="28" t="s">
        <v>539</v>
      </c>
      <c r="M63" s="27" t="s">
        <v>370</v>
      </c>
    </row>
    <row r="64" spans="1:13" ht="75" x14ac:dyDescent="0.25">
      <c r="A64" s="26">
        <v>15102</v>
      </c>
      <c r="B64" s="27" t="s">
        <v>234</v>
      </c>
      <c r="C64" s="27" t="s">
        <v>235</v>
      </c>
      <c r="D64" s="27" t="s">
        <v>123</v>
      </c>
      <c r="E64" s="27" t="s">
        <v>542</v>
      </c>
      <c r="F64" s="27" t="s">
        <v>542</v>
      </c>
      <c r="G64" s="27" t="s">
        <v>236</v>
      </c>
      <c r="H64" s="27" t="s">
        <v>18</v>
      </c>
      <c r="I64" s="27">
        <v>286946</v>
      </c>
      <c r="J64" s="27" t="s">
        <v>542</v>
      </c>
      <c r="K64" s="28" t="s">
        <v>58</v>
      </c>
      <c r="L64" s="28" t="s">
        <v>58</v>
      </c>
      <c r="M64" s="27" t="s">
        <v>236</v>
      </c>
    </row>
    <row r="65" spans="1:13" ht="45" x14ac:dyDescent="0.25">
      <c r="A65" s="26">
        <v>15106</v>
      </c>
      <c r="B65" s="27" t="s">
        <v>237</v>
      </c>
      <c r="C65" s="27" t="s">
        <v>238</v>
      </c>
      <c r="D65" s="27" t="s">
        <v>14</v>
      </c>
      <c r="E65" s="27" t="s">
        <v>542</v>
      </c>
      <c r="F65" s="27" t="s">
        <v>542</v>
      </c>
      <c r="G65" s="27" t="s">
        <v>239</v>
      </c>
      <c r="H65" s="27" t="s">
        <v>240</v>
      </c>
      <c r="I65" s="27">
        <v>285147</v>
      </c>
      <c r="J65" s="27">
        <v>46129</v>
      </c>
      <c r="K65" s="28" t="s">
        <v>539</v>
      </c>
      <c r="L65" s="28" t="s">
        <v>539</v>
      </c>
      <c r="M65" s="27" t="s">
        <v>376</v>
      </c>
    </row>
    <row r="66" spans="1:13" ht="45" x14ac:dyDescent="0.25">
      <c r="A66" s="26">
        <v>15127</v>
      </c>
      <c r="B66" s="27" t="s">
        <v>241</v>
      </c>
      <c r="C66" s="27" t="s">
        <v>242</v>
      </c>
      <c r="D66" s="27" t="s">
        <v>57</v>
      </c>
      <c r="E66" s="27" t="s">
        <v>457</v>
      </c>
      <c r="F66" s="27" t="s">
        <v>443</v>
      </c>
      <c r="G66" s="27" t="s">
        <v>244</v>
      </c>
      <c r="H66" s="27" t="s">
        <v>18</v>
      </c>
      <c r="I66" s="27">
        <v>287434</v>
      </c>
      <c r="J66" s="27">
        <v>46945</v>
      </c>
      <c r="K66" s="28" t="s">
        <v>540</v>
      </c>
      <c r="L66" s="28" t="s">
        <v>58</v>
      </c>
      <c r="M66" s="27" t="s">
        <v>375</v>
      </c>
    </row>
    <row r="67" spans="1:13" ht="75" x14ac:dyDescent="0.25">
      <c r="A67" s="26">
        <v>15133</v>
      </c>
      <c r="B67" s="27" t="s">
        <v>245</v>
      </c>
      <c r="C67" s="27" t="s">
        <v>246</v>
      </c>
      <c r="D67" s="27" t="s">
        <v>224</v>
      </c>
      <c r="E67" s="27" t="s">
        <v>542</v>
      </c>
      <c r="F67" s="27" t="s">
        <v>542</v>
      </c>
      <c r="G67" s="27" t="s">
        <v>247</v>
      </c>
      <c r="H67" s="27" t="s">
        <v>18</v>
      </c>
      <c r="I67" s="27">
        <v>288074</v>
      </c>
      <c r="J67" s="27">
        <v>46902</v>
      </c>
      <c r="K67" s="28" t="s">
        <v>539</v>
      </c>
      <c r="L67" s="27" t="s">
        <v>542</v>
      </c>
      <c r="M67" s="27" t="s">
        <v>542</v>
      </c>
    </row>
    <row r="68" spans="1:13" ht="60" x14ac:dyDescent="0.25">
      <c r="A68" s="26">
        <v>15153</v>
      </c>
      <c r="B68" s="27" t="s">
        <v>248</v>
      </c>
      <c r="C68" s="27" t="s">
        <v>248</v>
      </c>
      <c r="D68" s="27" t="s">
        <v>28</v>
      </c>
      <c r="E68" s="27" t="s">
        <v>542</v>
      </c>
      <c r="F68" s="27" t="s">
        <v>542</v>
      </c>
      <c r="G68" s="27" t="s">
        <v>146</v>
      </c>
      <c r="H68" s="27" t="s">
        <v>147</v>
      </c>
      <c r="I68" s="27">
        <v>284825</v>
      </c>
      <c r="J68" s="27" t="s">
        <v>542</v>
      </c>
      <c r="K68" s="28" t="s">
        <v>539</v>
      </c>
      <c r="L68" s="28" t="s">
        <v>539</v>
      </c>
      <c r="M68" s="27" t="s">
        <v>374</v>
      </c>
    </row>
    <row r="69" spans="1:13" ht="75" x14ac:dyDescent="0.25">
      <c r="A69" s="26">
        <v>15168</v>
      </c>
      <c r="B69" s="27" t="s">
        <v>249</v>
      </c>
      <c r="C69" s="27" t="s">
        <v>250</v>
      </c>
      <c r="D69" s="27" t="s">
        <v>57</v>
      </c>
      <c r="E69" s="27" t="s">
        <v>458</v>
      </c>
      <c r="F69" s="27" t="s">
        <v>439</v>
      </c>
      <c r="G69" s="27" t="s">
        <v>251</v>
      </c>
      <c r="H69" s="27" t="s">
        <v>252</v>
      </c>
      <c r="I69" s="27">
        <v>288552</v>
      </c>
      <c r="J69" s="27">
        <v>46804</v>
      </c>
      <c r="K69" s="28" t="s">
        <v>539</v>
      </c>
      <c r="L69" s="28" t="s">
        <v>539</v>
      </c>
      <c r="M69" s="27" t="s">
        <v>373</v>
      </c>
    </row>
    <row r="70" spans="1:13" ht="45" x14ac:dyDescent="0.25">
      <c r="A70" s="26">
        <v>15190</v>
      </c>
      <c r="B70" s="27" t="s">
        <v>253</v>
      </c>
      <c r="C70" s="27" t="s">
        <v>254</v>
      </c>
      <c r="D70" s="27" t="s">
        <v>123</v>
      </c>
      <c r="E70" s="27" t="s">
        <v>542</v>
      </c>
      <c r="F70" s="27" t="s">
        <v>542</v>
      </c>
      <c r="G70" s="27" t="s">
        <v>255</v>
      </c>
      <c r="H70" s="27" t="s">
        <v>256</v>
      </c>
      <c r="I70" s="27">
        <v>285348</v>
      </c>
      <c r="J70" s="27">
        <v>46415</v>
      </c>
      <c r="K70" s="28" t="s">
        <v>539</v>
      </c>
      <c r="L70" s="28" t="s">
        <v>539</v>
      </c>
      <c r="M70" s="27" t="s">
        <v>542</v>
      </c>
    </row>
    <row r="71" spans="1:13" ht="60" x14ac:dyDescent="0.25">
      <c r="A71" s="26">
        <v>15211</v>
      </c>
      <c r="B71" s="27" t="s">
        <v>257</v>
      </c>
      <c r="C71" s="27" t="s">
        <v>258</v>
      </c>
      <c r="D71" s="27" t="s">
        <v>51</v>
      </c>
      <c r="E71" s="27" t="s">
        <v>542</v>
      </c>
      <c r="F71" s="27" t="s">
        <v>542</v>
      </c>
      <c r="G71" s="27" t="s">
        <v>260</v>
      </c>
      <c r="H71" s="27" t="s">
        <v>18</v>
      </c>
      <c r="I71" s="27">
        <v>285298</v>
      </c>
      <c r="J71" s="27" t="s">
        <v>542</v>
      </c>
      <c r="K71" s="28" t="s">
        <v>540</v>
      </c>
      <c r="L71" s="27" t="s">
        <v>542</v>
      </c>
      <c r="M71" s="27" t="s">
        <v>542</v>
      </c>
    </row>
    <row r="72" spans="1:13" ht="60" x14ac:dyDescent="0.25">
      <c r="A72" s="26">
        <v>15231</v>
      </c>
      <c r="B72" s="27" t="s">
        <v>261</v>
      </c>
      <c r="C72" s="27" t="s">
        <v>262</v>
      </c>
      <c r="D72" s="27" t="s">
        <v>51</v>
      </c>
      <c r="E72" s="27" t="s">
        <v>542</v>
      </c>
      <c r="F72" s="27" t="s">
        <v>542</v>
      </c>
      <c r="G72" s="27" t="s">
        <v>263</v>
      </c>
      <c r="H72" s="27" t="s">
        <v>18</v>
      </c>
      <c r="I72" s="27">
        <v>287865</v>
      </c>
      <c r="J72" s="27" t="s">
        <v>542</v>
      </c>
      <c r="K72" s="28" t="s">
        <v>539</v>
      </c>
      <c r="L72" s="28" t="s">
        <v>539</v>
      </c>
      <c r="M72" s="27" t="s">
        <v>263</v>
      </c>
    </row>
    <row r="73" spans="1:13" ht="60" x14ac:dyDescent="0.25">
      <c r="A73" s="26">
        <v>15247</v>
      </c>
      <c r="B73" s="27" t="s">
        <v>264</v>
      </c>
      <c r="C73" s="27" t="s">
        <v>265</v>
      </c>
      <c r="D73" s="27" t="s">
        <v>71</v>
      </c>
      <c r="E73" s="27" t="s">
        <v>542</v>
      </c>
      <c r="F73" s="27" t="s">
        <v>542</v>
      </c>
      <c r="G73" s="27" t="s">
        <v>266</v>
      </c>
      <c r="H73" s="27" t="s">
        <v>18</v>
      </c>
      <c r="I73" s="27">
        <v>289529</v>
      </c>
      <c r="J73" s="27" t="s">
        <v>542</v>
      </c>
      <c r="K73" s="28" t="s">
        <v>539</v>
      </c>
      <c r="L73" s="27" t="s">
        <v>542</v>
      </c>
      <c r="M73" s="27" t="s">
        <v>542</v>
      </c>
    </row>
    <row r="74" spans="1:13" ht="75" x14ac:dyDescent="0.25">
      <c r="A74" s="26">
        <v>15269</v>
      </c>
      <c r="B74" s="27" t="s">
        <v>269</v>
      </c>
      <c r="C74" s="27" t="s">
        <v>270</v>
      </c>
      <c r="D74" s="27" t="s">
        <v>51</v>
      </c>
      <c r="E74" s="27" t="s">
        <v>542</v>
      </c>
      <c r="F74" s="27" t="s">
        <v>542</v>
      </c>
      <c r="G74" s="27" t="s">
        <v>271</v>
      </c>
      <c r="H74" s="27" t="s">
        <v>272</v>
      </c>
      <c r="I74" s="27">
        <v>285244</v>
      </c>
      <c r="J74" s="27" t="s">
        <v>542</v>
      </c>
      <c r="K74" s="28" t="s">
        <v>539</v>
      </c>
      <c r="L74" s="28" t="s">
        <v>539</v>
      </c>
      <c r="M74" s="27" t="s">
        <v>372</v>
      </c>
    </row>
    <row r="75" spans="1:13" ht="75" x14ac:dyDescent="0.25">
      <c r="A75" s="26">
        <v>15276</v>
      </c>
      <c r="B75" s="27" t="s">
        <v>273</v>
      </c>
      <c r="C75" s="27" t="s">
        <v>273</v>
      </c>
      <c r="D75" s="27" t="s">
        <v>14</v>
      </c>
      <c r="E75" s="27" t="s">
        <v>542</v>
      </c>
      <c r="F75" s="27" t="s">
        <v>542</v>
      </c>
      <c r="G75" s="27" t="s">
        <v>274</v>
      </c>
      <c r="H75" s="27" t="s">
        <v>18</v>
      </c>
      <c r="I75" s="27">
        <v>0</v>
      </c>
      <c r="J75" s="27" t="s">
        <v>542</v>
      </c>
      <c r="K75" s="28" t="s">
        <v>539</v>
      </c>
      <c r="L75" s="27" t="s">
        <v>542</v>
      </c>
      <c r="M75" s="27" t="s">
        <v>542</v>
      </c>
    </row>
    <row r="76" spans="1:13" ht="30" x14ac:dyDescent="0.25">
      <c r="A76" s="26">
        <v>15295</v>
      </c>
      <c r="B76" s="27" t="s">
        <v>275</v>
      </c>
      <c r="C76" s="27" t="s">
        <v>276</v>
      </c>
      <c r="D76" s="27" t="s">
        <v>22</v>
      </c>
      <c r="E76" s="27" t="s">
        <v>542</v>
      </c>
      <c r="F76" s="27" t="s">
        <v>542</v>
      </c>
      <c r="G76" s="27" t="s">
        <v>277</v>
      </c>
      <c r="H76" s="27" t="s">
        <v>18</v>
      </c>
      <c r="I76" s="27">
        <v>0</v>
      </c>
      <c r="J76" s="27" t="s">
        <v>542</v>
      </c>
      <c r="K76" s="28" t="s">
        <v>539</v>
      </c>
      <c r="L76" s="27" t="s">
        <v>542</v>
      </c>
      <c r="M76" s="27" t="s">
        <v>542</v>
      </c>
    </row>
    <row r="77" spans="1:13" ht="60" x14ac:dyDescent="0.25">
      <c r="A77" s="26">
        <v>15311</v>
      </c>
      <c r="B77" s="27" t="s">
        <v>278</v>
      </c>
      <c r="C77" s="27" t="s">
        <v>279</v>
      </c>
      <c r="D77" s="27" t="s">
        <v>57</v>
      </c>
      <c r="E77" s="27" t="s">
        <v>608</v>
      </c>
      <c r="F77" s="27" t="s">
        <v>443</v>
      </c>
      <c r="G77" s="27" t="s">
        <v>62</v>
      </c>
      <c r="H77" s="27" t="s">
        <v>18</v>
      </c>
      <c r="I77" s="27">
        <v>291055</v>
      </c>
      <c r="J77" s="27">
        <v>48289</v>
      </c>
      <c r="K77" s="28" t="s">
        <v>539</v>
      </c>
      <c r="L77" s="28" t="s">
        <v>539</v>
      </c>
      <c r="M77" s="27" t="s">
        <v>363</v>
      </c>
    </row>
    <row r="78" spans="1:13" ht="60" x14ac:dyDescent="0.25">
      <c r="A78" s="26">
        <v>15323</v>
      </c>
      <c r="B78" s="27" t="s">
        <v>280</v>
      </c>
      <c r="C78" s="27" t="s">
        <v>281</v>
      </c>
      <c r="D78" s="27" t="s">
        <v>51</v>
      </c>
      <c r="E78" s="27" t="s">
        <v>542</v>
      </c>
      <c r="F78" s="27" t="s">
        <v>542</v>
      </c>
      <c r="G78" s="27" t="s">
        <v>282</v>
      </c>
      <c r="H78" s="27" t="s">
        <v>283</v>
      </c>
      <c r="I78" s="27">
        <v>290616</v>
      </c>
      <c r="J78" s="27">
        <v>47568</v>
      </c>
      <c r="K78" s="28" t="s">
        <v>539</v>
      </c>
      <c r="L78" s="28" t="s">
        <v>539</v>
      </c>
      <c r="M78" s="27" t="s">
        <v>542</v>
      </c>
    </row>
    <row r="79" spans="1:13" ht="45" x14ac:dyDescent="0.25">
      <c r="A79" s="26">
        <v>15356</v>
      </c>
      <c r="B79" s="27" t="s">
        <v>284</v>
      </c>
      <c r="C79" s="27" t="s">
        <v>285</v>
      </c>
      <c r="D79" s="27" t="s">
        <v>28</v>
      </c>
      <c r="E79" s="27" t="s">
        <v>542</v>
      </c>
      <c r="F79" s="27" t="s">
        <v>542</v>
      </c>
      <c r="G79" s="27" t="s">
        <v>286</v>
      </c>
      <c r="H79" s="27" t="s">
        <v>18</v>
      </c>
      <c r="I79" s="27">
        <v>291887</v>
      </c>
      <c r="J79" s="27" t="s">
        <v>542</v>
      </c>
      <c r="K79" s="28" t="s">
        <v>540</v>
      </c>
      <c r="L79" s="27" t="s">
        <v>542</v>
      </c>
      <c r="M79" s="27" t="s">
        <v>542</v>
      </c>
    </row>
    <row r="80" spans="1:13" ht="60" x14ac:dyDescent="0.25">
      <c r="A80" s="26">
        <v>15375</v>
      </c>
      <c r="B80" s="27" t="s">
        <v>287</v>
      </c>
      <c r="C80" s="27" t="s">
        <v>288</v>
      </c>
      <c r="D80" s="27" t="s">
        <v>14</v>
      </c>
      <c r="E80" s="27" t="s">
        <v>542</v>
      </c>
      <c r="F80" s="27" t="s">
        <v>542</v>
      </c>
      <c r="G80" s="27" t="s">
        <v>289</v>
      </c>
      <c r="H80" s="27" t="s">
        <v>19</v>
      </c>
      <c r="I80" s="27">
        <v>292188</v>
      </c>
      <c r="J80" s="27">
        <v>48554</v>
      </c>
      <c r="K80" s="28" t="s">
        <v>539</v>
      </c>
      <c r="L80" s="28" t="s">
        <v>539</v>
      </c>
      <c r="M80" s="27" t="s">
        <v>289</v>
      </c>
    </row>
    <row r="81" spans="1:13" ht="45" x14ac:dyDescent="0.25">
      <c r="A81" s="26">
        <v>15386</v>
      </c>
      <c r="B81" s="27" t="s">
        <v>290</v>
      </c>
      <c r="C81" s="27" t="s">
        <v>291</v>
      </c>
      <c r="D81" s="27" t="s">
        <v>28</v>
      </c>
      <c r="E81" s="27" t="s">
        <v>542</v>
      </c>
      <c r="F81" s="27" t="s">
        <v>542</v>
      </c>
      <c r="G81" s="27" t="s">
        <v>292</v>
      </c>
      <c r="H81" s="27" t="s">
        <v>68</v>
      </c>
      <c r="I81" s="27">
        <v>285019</v>
      </c>
      <c r="J81" s="27">
        <v>46548</v>
      </c>
      <c r="K81" s="28" t="s">
        <v>539</v>
      </c>
      <c r="L81" s="28" t="s">
        <v>539</v>
      </c>
      <c r="M81" s="27" t="s">
        <v>371</v>
      </c>
    </row>
    <row r="82" spans="1:13" ht="60" x14ac:dyDescent="0.25">
      <c r="A82" s="26">
        <v>15400</v>
      </c>
      <c r="B82" s="27" t="s">
        <v>293</v>
      </c>
      <c r="C82" s="27" t="s">
        <v>294</v>
      </c>
      <c r="D82" s="27" t="s">
        <v>57</v>
      </c>
      <c r="E82" s="27" t="s">
        <v>461</v>
      </c>
      <c r="F82" s="27" t="s">
        <v>439</v>
      </c>
      <c r="G82" s="27" t="s">
        <v>110</v>
      </c>
      <c r="H82" s="27" t="s">
        <v>111</v>
      </c>
      <c r="I82" s="27">
        <v>290965</v>
      </c>
      <c r="J82" s="27">
        <v>47416</v>
      </c>
      <c r="K82" s="28" t="s">
        <v>539</v>
      </c>
      <c r="L82" s="28" t="s">
        <v>539</v>
      </c>
      <c r="M82" s="27" t="s">
        <v>370</v>
      </c>
    </row>
    <row r="83" spans="1:13" ht="75" x14ac:dyDescent="0.25">
      <c r="A83" s="26">
        <v>15407</v>
      </c>
      <c r="B83" s="27" t="s">
        <v>295</v>
      </c>
      <c r="C83" s="27" t="s">
        <v>296</v>
      </c>
      <c r="D83" s="27" t="s">
        <v>57</v>
      </c>
      <c r="E83" s="27" t="s">
        <v>609</v>
      </c>
      <c r="F83" s="27" t="s">
        <v>443</v>
      </c>
      <c r="G83" s="27" t="s">
        <v>105</v>
      </c>
      <c r="H83" s="27" t="s">
        <v>18</v>
      </c>
      <c r="I83" s="27">
        <v>293182</v>
      </c>
      <c r="J83" s="27">
        <v>48427</v>
      </c>
      <c r="K83" s="28" t="s">
        <v>539</v>
      </c>
      <c r="L83" s="27" t="s">
        <v>542</v>
      </c>
      <c r="M83" s="27" t="s">
        <v>542</v>
      </c>
    </row>
    <row r="84" spans="1:13" ht="75" x14ac:dyDescent="0.25">
      <c r="A84" s="26">
        <v>15410</v>
      </c>
      <c r="B84" s="27" t="s">
        <v>297</v>
      </c>
      <c r="C84" s="27" t="s">
        <v>298</v>
      </c>
      <c r="D84" s="27" t="s">
        <v>71</v>
      </c>
      <c r="E84" s="27" t="s">
        <v>542</v>
      </c>
      <c r="F84" s="27" t="s">
        <v>542</v>
      </c>
      <c r="G84" s="27" t="s">
        <v>299</v>
      </c>
      <c r="H84" s="27" t="s">
        <v>182</v>
      </c>
      <c r="I84" s="27">
        <v>294241</v>
      </c>
      <c r="J84" s="27">
        <v>49382</v>
      </c>
      <c r="K84" s="28" t="s">
        <v>539</v>
      </c>
      <c r="L84" s="28" t="s">
        <v>539</v>
      </c>
      <c r="M84" s="27" t="s">
        <v>369</v>
      </c>
    </row>
    <row r="85" spans="1:13" ht="60" x14ac:dyDescent="0.25">
      <c r="A85" s="26">
        <v>15417</v>
      </c>
      <c r="B85" s="27" t="s">
        <v>300</v>
      </c>
      <c r="C85" s="27" t="s">
        <v>301</v>
      </c>
      <c r="D85" s="27" t="s">
        <v>22</v>
      </c>
      <c r="E85" s="27" t="s">
        <v>542</v>
      </c>
      <c r="F85" s="27" t="s">
        <v>542</v>
      </c>
      <c r="G85" s="27" t="s">
        <v>302</v>
      </c>
      <c r="H85" s="27" t="s">
        <v>18</v>
      </c>
      <c r="I85" s="27">
        <v>296569</v>
      </c>
      <c r="J85" s="27">
        <v>48784</v>
      </c>
      <c r="K85" s="28" t="s">
        <v>539</v>
      </c>
      <c r="L85" s="28" t="s">
        <v>539</v>
      </c>
      <c r="M85" s="27" t="s">
        <v>302</v>
      </c>
    </row>
    <row r="86" spans="1:13" ht="45" x14ac:dyDescent="0.25">
      <c r="A86" s="26">
        <v>15442</v>
      </c>
      <c r="B86" s="27" t="s">
        <v>303</v>
      </c>
      <c r="C86" s="27" t="s">
        <v>304</v>
      </c>
      <c r="D86" s="27" t="s">
        <v>14</v>
      </c>
      <c r="E86" s="27" t="s">
        <v>542</v>
      </c>
      <c r="F86" s="27" t="s">
        <v>542</v>
      </c>
      <c r="G86" s="27" t="s">
        <v>305</v>
      </c>
      <c r="H86" s="27" t="s">
        <v>18</v>
      </c>
      <c r="I86" s="27">
        <v>297314</v>
      </c>
      <c r="J86" s="27" t="s">
        <v>542</v>
      </c>
      <c r="K86" s="28" t="s">
        <v>539</v>
      </c>
      <c r="L86" s="28" t="s">
        <v>539</v>
      </c>
      <c r="M86" s="27" t="s">
        <v>305</v>
      </c>
    </row>
    <row r="87" spans="1:13" ht="105" x14ac:dyDescent="0.25">
      <c r="A87" s="26">
        <v>15448</v>
      </c>
      <c r="B87" s="27" t="s">
        <v>306</v>
      </c>
      <c r="C87" s="27" t="s">
        <v>307</v>
      </c>
      <c r="D87" s="27" t="s">
        <v>57</v>
      </c>
      <c r="E87" s="27" t="s">
        <v>610</v>
      </c>
      <c r="F87" s="27" t="s">
        <v>436</v>
      </c>
      <c r="G87" s="27" t="s">
        <v>308</v>
      </c>
      <c r="H87" s="27" t="s">
        <v>182</v>
      </c>
      <c r="I87" s="27">
        <v>294480</v>
      </c>
      <c r="J87" s="27">
        <v>48426</v>
      </c>
      <c r="K87" s="28" t="s">
        <v>539</v>
      </c>
      <c r="L87" s="28" t="s">
        <v>539</v>
      </c>
      <c r="M87" s="27" t="s">
        <v>368</v>
      </c>
    </row>
    <row r="88" spans="1:13" ht="45" x14ac:dyDescent="0.25">
      <c r="A88" s="26">
        <v>15450</v>
      </c>
      <c r="B88" s="27" t="s">
        <v>309</v>
      </c>
      <c r="C88" s="27" t="s">
        <v>310</v>
      </c>
      <c r="D88" s="27" t="s">
        <v>28</v>
      </c>
      <c r="E88" s="27" t="s">
        <v>542</v>
      </c>
      <c r="F88" s="27" t="s">
        <v>542</v>
      </c>
      <c r="G88" s="27" t="s">
        <v>286</v>
      </c>
      <c r="H88" s="27" t="s">
        <v>18</v>
      </c>
      <c r="I88" s="27">
        <v>295599</v>
      </c>
      <c r="J88" s="27" t="s">
        <v>542</v>
      </c>
      <c r="K88" s="28" t="s">
        <v>539</v>
      </c>
      <c r="L88" s="28" t="s">
        <v>539</v>
      </c>
      <c r="M88" s="27" t="s">
        <v>286</v>
      </c>
    </row>
    <row r="89" spans="1:13" ht="45" x14ac:dyDescent="0.25">
      <c r="A89" s="26">
        <v>15453</v>
      </c>
      <c r="B89" s="27" t="s">
        <v>311</v>
      </c>
      <c r="C89" s="27" t="s">
        <v>312</v>
      </c>
      <c r="D89" s="27" t="s">
        <v>65</v>
      </c>
      <c r="E89" s="27" t="s">
        <v>542</v>
      </c>
      <c r="F89" s="27" t="s">
        <v>542</v>
      </c>
      <c r="G89" s="27" t="s">
        <v>313</v>
      </c>
      <c r="H89" s="27" t="s">
        <v>338</v>
      </c>
      <c r="I89" s="27">
        <v>220277</v>
      </c>
      <c r="J89" s="27">
        <v>48229</v>
      </c>
      <c r="K89" s="28" t="s">
        <v>539</v>
      </c>
      <c r="L89" s="28" t="s">
        <v>539</v>
      </c>
      <c r="M89" s="27" t="s">
        <v>366</v>
      </c>
    </row>
    <row r="90" spans="1:13" ht="45" x14ac:dyDescent="0.25">
      <c r="A90" s="26">
        <v>15474</v>
      </c>
      <c r="B90" s="27" t="s">
        <v>315</v>
      </c>
      <c r="C90" s="27" t="s">
        <v>315</v>
      </c>
      <c r="D90" s="27" t="s">
        <v>14</v>
      </c>
      <c r="E90" s="27" t="s">
        <v>542</v>
      </c>
      <c r="F90" s="27" t="s">
        <v>542</v>
      </c>
      <c r="G90" s="27" t="s">
        <v>316</v>
      </c>
      <c r="H90" s="27" t="s">
        <v>18</v>
      </c>
      <c r="I90" s="27">
        <v>296155</v>
      </c>
      <c r="J90" s="27" t="s">
        <v>542</v>
      </c>
      <c r="K90" s="28" t="s">
        <v>539</v>
      </c>
      <c r="L90" s="28" t="s">
        <v>540</v>
      </c>
      <c r="M90" s="27" t="s">
        <v>542</v>
      </c>
    </row>
    <row r="91" spans="1:13" ht="60" x14ac:dyDescent="0.25">
      <c r="A91" s="26">
        <v>15479</v>
      </c>
      <c r="B91" s="27" t="s">
        <v>317</v>
      </c>
      <c r="C91" s="27" t="s">
        <v>318</v>
      </c>
      <c r="D91" s="27" t="s">
        <v>57</v>
      </c>
      <c r="E91" s="27" t="s">
        <v>437</v>
      </c>
      <c r="F91" s="27" t="s">
        <v>436</v>
      </c>
      <c r="G91" s="27" t="s">
        <v>319</v>
      </c>
      <c r="H91" s="27" t="s">
        <v>18</v>
      </c>
      <c r="I91" s="27">
        <v>296376</v>
      </c>
      <c r="J91" s="27" t="s">
        <v>542</v>
      </c>
      <c r="K91" s="28" t="s">
        <v>539</v>
      </c>
      <c r="L91" s="28" t="s">
        <v>539</v>
      </c>
      <c r="M91" s="27" t="s">
        <v>542</v>
      </c>
    </row>
    <row r="92" spans="1:13" ht="45" x14ac:dyDescent="0.25">
      <c r="A92" s="26">
        <v>15504</v>
      </c>
      <c r="B92" s="27" t="s">
        <v>320</v>
      </c>
      <c r="C92" s="27" t="s">
        <v>321</v>
      </c>
      <c r="D92" s="27" t="s">
        <v>14</v>
      </c>
      <c r="E92" s="27" t="s">
        <v>542</v>
      </c>
      <c r="F92" s="27" t="s">
        <v>542</v>
      </c>
      <c r="G92" s="27" t="s">
        <v>322</v>
      </c>
      <c r="H92" s="27" t="s">
        <v>188</v>
      </c>
      <c r="I92" s="27">
        <v>294739</v>
      </c>
      <c r="J92" s="27">
        <v>48360</v>
      </c>
      <c r="K92" s="28" t="s">
        <v>539</v>
      </c>
      <c r="L92" s="28" t="s">
        <v>539</v>
      </c>
      <c r="M92" s="27" t="s">
        <v>365</v>
      </c>
    </row>
    <row r="93" spans="1:13" ht="105" x14ac:dyDescent="0.25">
      <c r="A93" s="26">
        <v>15520</v>
      </c>
      <c r="B93" s="27" t="s">
        <v>323</v>
      </c>
      <c r="C93" s="27" t="s">
        <v>324</v>
      </c>
      <c r="D93" s="27" t="s">
        <v>57</v>
      </c>
      <c r="E93" s="27" t="s">
        <v>467</v>
      </c>
      <c r="F93" s="27" t="s">
        <v>443</v>
      </c>
      <c r="G93" s="27" t="s">
        <v>325</v>
      </c>
      <c r="H93" s="27" t="s">
        <v>326</v>
      </c>
      <c r="I93" s="27">
        <v>295903</v>
      </c>
      <c r="J93" s="27">
        <v>47718</v>
      </c>
      <c r="K93" s="28" t="s">
        <v>539</v>
      </c>
      <c r="L93" s="28" t="s">
        <v>539</v>
      </c>
      <c r="M93" s="27" t="s">
        <v>364</v>
      </c>
    </row>
    <row r="94" spans="1:13" ht="60" x14ac:dyDescent="0.25">
      <c r="A94" s="26">
        <v>15524</v>
      </c>
      <c r="B94" s="27" t="s">
        <v>327</v>
      </c>
      <c r="C94" s="27" t="s">
        <v>328</v>
      </c>
      <c r="D94" s="27" t="s">
        <v>57</v>
      </c>
      <c r="E94" s="27" t="s">
        <v>611</v>
      </c>
      <c r="F94" s="27" t="s">
        <v>443</v>
      </c>
      <c r="G94" s="27" t="s">
        <v>62</v>
      </c>
      <c r="H94" s="27" t="s">
        <v>18</v>
      </c>
      <c r="I94" s="27">
        <v>297443</v>
      </c>
      <c r="J94" s="27">
        <v>48968</v>
      </c>
      <c r="K94" s="28" t="s">
        <v>539</v>
      </c>
      <c r="L94" s="27" t="s">
        <v>542</v>
      </c>
      <c r="M94" s="27" t="s">
        <v>542</v>
      </c>
    </row>
    <row r="95" spans="1:13" ht="60" x14ac:dyDescent="0.25">
      <c r="A95" s="26">
        <v>15527</v>
      </c>
      <c r="B95" s="27" t="s">
        <v>329</v>
      </c>
      <c r="C95" s="27" t="s">
        <v>329</v>
      </c>
      <c r="D95" s="27" t="s">
        <v>28</v>
      </c>
      <c r="E95" s="27" t="s">
        <v>542</v>
      </c>
      <c r="F95" s="27" t="s">
        <v>542</v>
      </c>
      <c r="G95" s="27" t="s">
        <v>330</v>
      </c>
      <c r="H95" s="27" t="s">
        <v>331</v>
      </c>
      <c r="I95" s="27">
        <v>287455</v>
      </c>
      <c r="J95" s="27" t="s">
        <v>542</v>
      </c>
      <c r="K95" s="28" t="s">
        <v>539</v>
      </c>
      <c r="L95" s="28" t="s">
        <v>539</v>
      </c>
      <c r="M95" s="27" t="s">
        <v>361</v>
      </c>
    </row>
    <row r="96" spans="1:13" ht="75" x14ac:dyDescent="0.25">
      <c r="A96" s="26">
        <v>15539</v>
      </c>
      <c r="B96" s="27" t="s">
        <v>332</v>
      </c>
      <c r="C96" s="27" t="s">
        <v>333</v>
      </c>
      <c r="D96" s="27" t="s">
        <v>57</v>
      </c>
      <c r="E96" s="27" t="s">
        <v>514</v>
      </c>
      <c r="F96" s="27" t="s">
        <v>602</v>
      </c>
      <c r="G96" s="27" t="s">
        <v>521</v>
      </c>
      <c r="H96" s="27" t="s">
        <v>334</v>
      </c>
      <c r="I96" s="27">
        <v>282538</v>
      </c>
      <c r="J96" s="27">
        <v>46718</v>
      </c>
      <c r="K96" s="28" t="s">
        <v>539</v>
      </c>
      <c r="L96" s="28" t="s">
        <v>540</v>
      </c>
      <c r="M96" s="27" t="s">
        <v>360</v>
      </c>
    </row>
    <row r="97" spans="1:13" ht="45" x14ac:dyDescent="0.25">
      <c r="A97" s="26">
        <v>15604</v>
      </c>
      <c r="B97" s="27" t="s">
        <v>335</v>
      </c>
      <c r="C97" s="27" t="s">
        <v>336</v>
      </c>
      <c r="D97" s="27" t="s">
        <v>57</v>
      </c>
      <c r="E97" s="27" t="s">
        <v>469</v>
      </c>
      <c r="F97" s="27" t="s">
        <v>443</v>
      </c>
      <c r="G97" s="27" t="s">
        <v>337</v>
      </c>
      <c r="H97" s="27" t="s">
        <v>338</v>
      </c>
      <c r="I97" s="27">
        <v>288652</v>
      </c>
      <c r="J97" s="27">
        <v>47409</v>
      </c>
      <c r="K97" s="28" t="s">
        <v>539</v>
      </c>
      <c r="L97" s="28" t="s">
        <v>539</v>
      </c>
      <c r="M97" s="27" t="s">
        <v>359</v>
      </c>
    </row>
    <row r="98" spans="1:13" s="19" customFormat="1" ht="90" x14ac:dyDescent="0.25">
      <c r="A98" s="26">
        <v>15646</v>
      </c>
      <c r="B98" s="27" t="s">
        <v>554</v>
      </c>
      <c r="C98" s="27" t="s">
        <v>554</v>
      </c>
      <c r="D98" s="27" t="s">
        <v>28</v>
      </c>
      <c r="E98" s="27" t="s">
        <v>542</v>
      </c>
      <c r="F98" s="27" t="s">
        <v>542</v>
      </c>
      <c r="G98" s="27" t="s">
        <v>555</v>
      </c>
      <c r="H98" s="27" t="s">
        <v>102</v>
      </c>
      <c r="I98" s="27">
        <v>288845</v>
      </c>
      <c r="J98" s="27" t="s">
        <v>542</v>
      </c>
      <c r="K98" s="28" t="s">
        <v>539</v>
      </c>
      <c r="L98" s="28" t="s">
        <v>539</v>
      </c>
      <c r="M98" s="27" t="s">
        <v>556</v>
      </c>
    </row>
    <row r="99" spans="1:13" s="19" customFormat="1" ht="75" x14ac:dyDescent="0.25">
      <c r="A99" s="26">
        <v>15655</v>
      </c>
      <c r="B99" s="27" t="s">
        <v>557</v>
      </c>
      <c r="C99" s="27" t="s">
        <v>558</v>
      </c>
      <c r="D99" s="27" t="s">
        <v>28</v>
      </c>
      <c r="E99" s="27" t="s">
        <v>542</v>
      </c>
      <c r="F99" s="27" t="s">
        <v>542</v>
      </c>
      <c r="G99" s="27" t="s">
        <v>519</v>
      </c>
      <c r="H99" s="27" t="s">
        <v>18</v>
      </c>
      <c r="I99" s="27">
        <v>300573</v>
      </c>
      <c r="J99" s="27" t="s">
        <v>542</v>
      </c>
      <c r="K99" s="28" t="s">
        <v>539</v>
      </c>
      <c r="L99" s="27" t="s">
        <v>542</v>
      </c>
      <c r="M99" s="27" t="s">
        <v>542</v>
      </c>
    </row>
    <row r="100" spans="1:13" ht="45" x14ac:dyDescent="0.25">
      <c r="A100" s="26">
        <v>15656</v>
      </c>
      <c r="B100" s="27" t="s">
        <v>522</v>
      </c>
      <c r="C100" s="27" t="s">
        <v>523</v>
      </c>
      <c r="D100" s="27" t="s">
        <v>57</v>
      </c>
      <c r="E100" s="27" t="s">
        <v>612</v>
      </c>
      <c r="F100" s="27" t="s">
        <v>439</v>
      </c>
      <c r="G100" s="27" t="s">
        <v>524</v>
      </c>
      <c r="H100" s="27" t="s">
        <v>338</v>
      </c>
      <c r="I100" s="27">
        <v>294861</v>
      </c>
      <c r="J100" s="27">
        <v>48890</v>
      </c>
      <c r="K100" s="28" t="s">
        <v>539</v>
      </c>
      <c r="L100" s="28" t="s">
        <v>539</v>
      </c>
      <c r="M100" s="27" t="s">
        <v>390</v>
      </c>
    </row>
    <row r="101" spans="1:13" s="19" customFormat="1" ht="45" x14ac:dyDescent="0.25">
      <c r="A101" s="26">
        <v>15665</v>
      </c>
      <c r="B101" s="27" t="s">
        <v>559</v>
      </c>
      <c r="C101" s="27" t="s">
        <v>560</v>
      </c>
      <c r="D101" s="27" t="s">
        <v>28</v>
      </c>
      <c r="E101" s="27" t="s">
        <v>542</v>
      </c>
      <c r="F101" s="27" t="s">
        <v>542</v>
      </c>
      <c r="G101" s="27" t="s">
        <v>561</v>
      </c>
      <c r="H101" s="27" t="s">
        <v>562</v>
      </c>
      <c r="I101" s="27">
        <v>284437</v>
      </c>
      <c r="J101" s="27">
        <v>48407</v>
      </c>
      <c r="K101" s="28" t="s">
        <v>539</v>
      </c>
      <c r="L101" s="28" t="s">
        <v>539</v>
      </c>
      <c r="M101" s="27" t="s">
        <v>563</v>
      </c>
    </row>
    <row r="102" spans="1:13" s="19" customFormat="1" ht="60" x14ac:dyDescent="0.25">
      <c r="A102" s="26">
        <v>15671</v>
      </c>
      <c r="B102" s="27" t="s">
        <v>564</v>
      </c>
      <c r="C102" s="27" t="s">
        <v>565</v>
      </c>
      <c r="D102" s="27" t="s">
        <v>57</v>
      </c>
      <c r="E102" s="27" t="s">
        <v>566</v>
      </c>
      <c r="F102" s="27" t="s">
        <v>429</v>
      </c>
      <c r="G102" s="27" t="s">
        <v>105</v>
      </c>
      <c r="H102" s="27" t="s">
        <v>18</v>
      </c>
      <c r="I102" s="27">
        <v>300456</v>
      </c>
      <c r="J102" s="27">
        <v>50168</v>
      </c>
      <c r="K102" s="28" t="s">
        <v>539</v>
      </c>
      <c r="L102" s="27" t="s">
        <v>542</v>
      </c>
      <c r="M102" s="27" t="s">
        <v>542</v>
      </c>
    </row>
    <row r="103" spans="1:13" s="19" customFormat="1" ht="180" x14ac:dyDescent="0.25">
      <c r="A103" s="26">
        <v>15683</v>
      </c>
      <c r="B103" s="27" t="s">
        <v>567</v>
      </c>
      <c r="C103" s="27" t="s">
        <v>568</v>
      </c>
      <c r="D103" s="27" t="s">
        <v>57</v>
      </c>
      <c r="E103" s="27" t="s">
        <v>569</v>
      </c>
      <c r="F103" s="27" t="s">
        <v>443</v>
      </c>
      <c r="G103" s="27" t="s">
        <v>251</v>
      </c>
      <c r="H103" s="27" t="s">
        <v>570</v>
      </c>
      <c r="I103" s="27">
        <v>299180</v>
      </c>
      <c r="J103" s="27">
        <v>49379</v>
      </c>
      <c r="K103" s="28" t="s">
        <v>539</v>
      </c>
      <c r="L103" s="28" t="s">
        <v>539</v>
      </c>
      <c r="M103" s="27" t="s">
        <v>571</v>
      </c>
    </row>
    <row r="104" spans="1:13" s="19" customFormat="1" ht="90" x14ac:dyDescent="0.25">
      <c r="A104" s="26">
        <v>15791</v>
      </c>
      <c r="B104" s="27" t="s">
        <v>572</v>
      </c>
      <c r="C104" s="27" t="s">
        <v>572</v>
      </c>
      <c r="D104" s="27" t="s">
        <v>57</v>
      </c>
      <c r="E104" s="27" t="s">
        <v>573</v>
      </c>
      <c r="F104" s="27" t="s">
        <v>439</v>
      </c>
      <c r="G104" s="27" t="s">
        <v>308</v>
      </c>
      <c r="H104" s="27" t="s">
        <v>182</v>
      </c>
      <c r="I104" s="27">
        <v>302634</v>
      </c>
      <c r="J104" s="27">
        <v>50087</v>
      </c>
      <c r="K104" s="28" t="s">
        <v>539</v>
      </c>
      <c r="L104" s="28" t="s">
        <v>539</v>
      </c>
      <c r="M104" s="27" t="s">
        <v>368</v>
      </c>
    </row>
    <row r="105" spans="1:13" s="19" customFormat="1" ht="45" x14ac:dyDescent="0.25">
      <c r="A105" s="26">
        <v>15845</v>
      </c>
      <c r="B105" s="27" t="s">
        <v>574</v>
      </c>
      <c r="C105" s="27" t="s">
        <v>575</v>
      </c>
      <c r="D105" s="27" t="s">
        <v>14</v>
      </c>
      <c r="E105" s="27" t="s">
        <v>542</v>
      </c>
      <c r="F105" s="27" t="s">
        <v>542</v>
      </c>
      <c r="G105" s="27" t="s">
        <v>542</v>
      </c>
      <c r="H105" s="27" t="s">
        <v>147</v>
      </c>
      <c r="I105" s="27">
        <v>297891</v>
      </c>
      <c r="J105" s="27">
        <v>50234</v>
      </c>
      <c r="K105" s="28" t="s">
        <v>540</v>
      </c>
      <c r="L105" s="28" t="s">
        <v>540</v>
      </c>
      <c r="M105" s="27" t="s">
        <v>383</v>
      </c>
    </row>
    <row r="106" spans="1:13" s="19" customFormat="1" ht="60" x14ac:dyDescent="0.25">
      <c r="A106" s="26">
        <v>15849</v>
      </c>
      <c r="B106" s="27" t="s">
        <v>576</v>
      </c>
      <c r="C106" s="27" t="s">
        <v>577</v>
      </c>
      <c r="D106" s="27" t="s">
        <v>71</v>
      </c>
      <c r="E106" s="27" t="s">
        <v>542</v>
      </c>
      <c r="F106" s="27" t="s">
        <v>542</v>
      </c>
      <c r="G106" s="27" t="s">
        <v>72</v>
      </c>
      <c r="H106" s="27" t="s">
        <v>18</v>
      </c>
      <c r="I106" s="27">
        <v>302738</v>
      </c>
      <c r="J106" s="27" t="s">
        <v>542</v>
      </c>
      <c r="K106" s="28" t="s">
        <v>539</v>
      </c>
      <c r="L106" s="27" t="s">
        <v>542</v>
      </c>
      <c r="M106" s="27" t="s">
        <v>542</v>
      </c>
    </row>
    <row r="107" spans="1:13" s="19" customFormat="1" ht="75" x14ac:dyDescent="0.25">
      <c r="A107" s="26">
        <v>15862</v>
      </c>
      <c r="B107" s="27" t="s">
        <v>578</v>
      </c>
      <c r="C107" s="27" t="s">
        <v>579</v>
      </c>
      <c r="D107" s="27" t="s">
        <v>57</v>
      </c>
      <c r="E107" s="27" t="s">
        <v>580</v>
      </c>
      <c r="F107" s="27" t="s">
        <v>443</v>
      </c>
      <c r="G107" s="27" t="s">
        <v>62</v>
      </c>
      <c r="H107" s="27" t="s">
        <v>18</v>
      </c>
      <c r="I107" s="27">
        <v>304450</v>
      </c>
      <c r="J107" s="27">
        <v>50491</v>
      </c>
      <c r="K107" s="28" t="s">
        <v>539</v>
      </c>
      <c r="L107" s="28" t="s">
        <v>539</v>
      </c>
      <c r="M107" s="27" t="s">
        <v>542</v>
      </c>
    </row>
    <row r="108" spans="1:13" s="19" customFormat="1" ht="105" x14ac:dyDescent="0.25">
      <c r="A108" s="26">
        <v>15865</v>
      </c>
      <c r="B108" s="27" t="s">
        <v>581</v>
      </c>
      <c r="C108" s="27" t="s">
        <v>582</v>
      </c>
      <c r="D108" s="27" t="s">
        <v>224</v>
      </c>
      <c r="E108" s="27" t="s">
        <v>542</v>
      </c>
      <c r="F108" s="27" t="s">
        <v>542</v>
      </c>
      <c r="G108" s="27" t="s">
        <v>583</v>
      </c>
      <c r="H108" s="27" t="s">
        <v>584</v>
      </c>
      <c r="I108" s="27">
        <v>303827</v>
      </c>
      <c r="J108" s="27">
        <v>50297</v>
      </c>
      <c r="K108" s="28" t="s">
        <v>539</v>
      </c>
      <c r="L108" s="28" t="s">
        <v>539</v>
      </c>
      <c r="M108" s="27" t="s">
        <v>585</v>
      </c>
    </row>
    <row r="109" spans="1:13" s="19" customFormat="1" ht="45" x14ac:dyDescent="0.25">
      <c r="A109" s="26">
        <v>15903</v>
      </c>
      <c r="B109" s="27" t="s">
        <v>586</v>
      </c>
      <c r="C109" s="27" t="s">
        <v>587</v>
      </c>
      <c r="D109" s="27" t="s">
        <v>123</v>
      </c>
      <c r="E109" s="27" t="s">
        <v>542</v>
      </c>
      <c r="F109" s="27" t="s">
        <v>542</v>
      </c>
      <c r="G109" s="27" t="s">
        <v>588</v>
      </c>
      <c r="H109" s="27" t="s">
        <v>18</v>
      </c>
      <c r="I109" s="27">
        <v>303562</v>
      </c>
      <c r="J109" s="27" t="s">
        <v>542</v>
      </c>
      <c r="K109" s="28" t="s">
        <v>540</v>
      </c>
      <c r="L109" s="27" t="s">
        <v>542</v>
      </c>
      <c r="M109" s="27" t="s">
        <v>542</v>
      </c>
    </row>
    <row r="110" spans="1:13" s="19" customFormat="1" ht="75" x14ac:dyDescent="0.25">
      <c r="A110" s="26">
        <v>15922</v>
      </c>
      <c r="B110" s="27" t="s">
        <v>589</v>
      </c>
      <c r="C110" s="27" t="s">
        <v>590</v>
      </c>
      <c r="D110" s="27" t="s">
        <v>57</v>
      </c>
      <c r="E110" s="27" t="s">
        <v>591</v>
      </c>
      <c r="F110" s="27" t="s">
        <v>443</v>
      </c>
      <c r="G110" s="27" t="s">
        <v>143</v>
      </c>
      <c r="H110" s="27" t="s">
        <v>592</v>
      </c>
      <c r="I110" s="27">
        <v>305314</v>
      </c>
      <c r="J110" s="27">
        <v>50952</v>
      </c>
      <c r="K110" s="28" t="s">
        <v>540</v>
      </c>
      <c r="L110" s="28" t="s">
        <v>540</v>
      </c>
      <c r="M110" s="27" t="s">
        <v>143</v>
      </c>
    </row>
    <row r="111" spans="1:13" s="19" customFormat="1" ht="45" x14ac:dyDescent="0.25">
      <c r="A111" s="26">
        <v>15928</v>
      </c>
      <c r="B111" s="27" t="s">
        <v>593</v>
      </c>
      <c r="C111" s="27" t="s">
        <v>594</v>
      </c>
      <c r="D111" s="27" t="s">
        <v>14</v>
      </c>
      <c r="E111" s="27" t="s">
        <v>542</v>
      </c>
      <c r="F111" s="27" t="s">
        <v>542</v>
      </c>
      <c r="G111" s="27" t="s">
        <v>200</v>
      </c>
      <c r="H111" s="27" t="s">
        <v>18</v>
      </c>
      <c r="I111" s="27">
        <v>305846</v>
      </c>
      <c r="J111" s="27" t="s">
        <v>542</v>
      </c>
      <c r="K111" s="28" t="s">
        <v>540</v>
      </c>
      <c r="L111" s="28" t="s">
        <v>540</v>
      </c>
      <c r="M111" s="27" t="s">
        <v>200</v>
      </c>
    </row>
    <row r="112" spans="1:13" s="19" customFormat="1" ht="30" x14ac:dyDescent="0.25">
      <c r="A112" s="26">
        <v>15935</v>
      </c>
      <c r="B112" s="27" t="s">
        <v>595</v>
      </c>
      <c r="C112" s="27" t="s">
        <v>596</v>
      </c>
      <c r="D112" s="27" t="s">
        <v>57</v>
      </c>
      <c r="E112" s="27" t="s">
        <v>597</v>
      </c>
      <c r="F112" s="27" t="s">
        <v>542</v>
      </c>
      <c r="G112" s="27" t="s">
        <v>114</v>
      </c>
      <c r="H112" s="27" t="s">
        <v>18</v>
      </c>
      <c r="I112" s="27">
        <v>0</v>
      </c>
      <c r="J112" s="27" t="s">
        <v>542</v>
      </c>
      <c r="K112" s="28" t="s">
        <v>540</v>
      </c>
      <c r="L112" s="27" t="s">
        <v>542</v>
      </c>
      <c r="M112" s="27" t="s">
        <v>542</v>
      </c>
    </row>
    <row r="113" spans="1:13" ht="45" x14ac:dyDescent="0.25">
      <c r="A113" s="26">
        <v>5708</v>
      </c>
      <c r="B113" s="27" t="s">
        <v>339</v>
      </c>
      <c r="C113" s="27" t="s">
        <v>340</v>
      </c>
      <c r="D113" s="27" t="s">
        <v>341</v>
      </c>
      <c r="E113" s="27" t="s">
        <v>542</v>
      </c>
      <c r="F113" s="27" t="s">
        <v>542</v>
      </c>
      <c r="G113" s="27" t="s">
        <v>342</v>
      </c>
      <c r="H113" s="27" t="s">
        <v>18</v>
      </c>
      <c r="I113" s="27">
        <v>5748</v>
      </c>
      <c r="J113" s="27">
        <v>8963</v>
      </c>
      <c r="K113" s="28" t="s">
        <v>539</v>
      </c>
      <c r="L113" s="28" t="s">
        <v>539</v>
      </c>
      <c r="M113" s="27" t="s">
        <v>358</v>
      </c>
    </row>
    <row r="114" spans="1:13" x14ac:dyDescent="0.25">
      <c r="A114" s="26">
        <v>5760</v>
      </c>
      <c r="B114" s="27" t="s">
        <v>343</v>
      </c>
      <c r="C114" s="27" t="s">
        <v>343</v>
      </c>
      <c r="D114" s="27" t="s">
        <v>65</v>
      </c>
      <c r="E114" s="27" t="s">
        <v>542</v>
      </c>
      <c r="F114" s="27" t="s">
        <v>542</v>
      </c>
      <c r="G114" s="27" t="s">
        <v>344</v>
      </c>
      <c r="H114" s="27" t="s">
        <v>18</v>
      </c>
      <c r="I114" s="27">
        <v>251823</v>
      </c>
      <c r="J114" s="27">
        <v>10679</v>
      </c>
      <c r="K114" s="28" t="s">
        <v>539</v>
      </c>
      <c r="L114" s="28" t="s">
        <v>539</v>
      </c>
      <c r="M114" s="27" t="s">
        <v>344</v>
      </c>
    </row>
    <row r="115" spans="1:13" ht="45" x14ac:dyDescent="0.25">
      <c r="A115" s="26">
        <v>7094</v>
      </c>
      <c r="B115" s="27" t="s">
        <v>345</v>
      </c>
      <c r="C115" s="27" t="s">
        <v>346</v>
      </c>
      <c r="D115" s="27" t="s">
        <v>74</v>
      </c>
      <c r="E115" s="27" t="s">
        <v>542</v>
      </c>
      <c r="F115" s="27" t="s">
        <v>542</v>
      </c>
      <c r="G115" s="27" t="s">
        <v>157</v>
      </c>
      <c r="H115" s="27" t="s">
        <v>19</v>
      </c>
      <c r="I115" s="27">
        <v>261853</v>
      </c>
      <c r="J115" s="27" t="s">
        <v>542</v>
      </c>
      <c r="K115" s="28" t="s">
        <v>539</v>
      </c>
      <c r="L115" s="28" t="s">
        <v>539</v>
      </c>
      <c r="M115" s="27" t="s">
        <v>157</v>
      </c>
    </row>
    <row r="116" spans="1:13" ht="90" x14ac:dyDescent="0.25">
      <c r="A116" s="26">
        <v>8069</v>
      </c>
      <c r="B116" s="27" t="s">
        <v>347</v>
      </c>
      <c r="C116" s="27" t="s">
        <v>347</v>
      </c>
      <c r="D116" s="27" t="s">
        <v>14</v>
      </c>
      <c r="E116" s="27" t="s">
        <v>542</v>
      </c>
      <c r="F116" s="27" t="s">
        <v>542</v>
      </c>
      <c r="G116" s="27" t="s">
        <v>72</v>
      </c>
      <c r="H116" s="27" t="s">
        <v>18</v>
      </c>
      <c r="I116" s="27">
        <v>183339</v>
      </c>
      <c r="J116" s="27" t="s">
        <v>542</v>
      </c>
      <c r="K116" s="28" t="s">
        <v>539</v>
      </c>
      <c r="L116" s="27" t="s">
        <v>542</v>
      </c>
      <c r="M116" s="27" t="s">
        <v>542</v>
      </c>
    </row>
    <row r="117" spans="1:13" ht="150" x14ac:dyDescent="0.25">
      <c r="A117" s="26">
        <v>8080</v>
      </c>
      <c r="B117" s="27" t="s">
        <v>348</v>
      </c>
      <c r="C117" s="27" t="s">
        <v>349</v>
      </c>
      <c r="D117" s="27" t="s">
        <v>14</v>
      </c>
      <c r="E117" s="27" t="s">
        <v>542</v>
      </c>
      <c r="F117" s="27" t="s">
        <v>542</v>
      </c>
      <c r="G117" s="27" t="s">
        <v>350</v>
      </c>
      <c r="H117" s="27" t="s">
        <v>18</v>
      </c>
      <c r="I117" s="27">
        <v>239883</v>
      </c>
      <c r="J117" s="27" t="s">
        <v>542</v>
      </c>
      <c r="K117" s="28" t="s">
        <v>539</v>
      </c>
      <c r="L117" s="27" t="s">
        <v>542</v>
      </c>
      <c r="M117" s="27" t="s">
        <v>542</v>
      </c>
    </row>
    <row r="118" spans="1:13" ht="30" x14ac:dyDescent="0.25">
      <c r="A118" s="26">
        <v>8311</v>
      </c>
      <c r="B118" s="27" t="s">
        <v>351</v>
      </c>
      <c r="C118" s="27" t="s">
        <v>352</v>
      </c>
      <c r="D118" s="27" t="s">
        <v>22</v>
      </c>
      <c r="E118" s="27" t="s">
        <v>542</v>
      </c>
      <c r="F118" s="27" t="s">
        <v>542</v>
      </c>
      <c r="G118" s="27" t="s">
        <v>353</v>
      </c>
      <c r="H118" s="27" t="s">
        <v>18</v>
      </c>
      <c r="I118" s="27">
        <v>0</v>
      </c>
      <c r="J118" s="27">
        <v>8662</v>
      </c>
      <c r="K118" s="28" t="s">
        <v>539</v>
      </c>
      <c r="L118" s="27" t="s">
        <v>542</v>
      </c>
      <c r="M118" s="27" t="s">
        <v>542</v>
      </c>
    </row>
    <row r="119" spans="1:13" ht="30" x14ac:dyDescent="0.25">
      <c r="A119" s="26">
        <v>8637</v>
      </c>
      <c r="B119" s="27" t="s">
        <v>354</v>
      </c>
      <c r="C119" s="27" t="s">
        <v>355</v>
      </c>
      <c r="D119" s="27" t="s">
        <v>22</v>
      </c>
      <c r="E119" s="27" t="s">
        <v>542</v>
      </c>
      <c r="F119" s="27" t="s">
        <v>542</v>
      </c>
      <c r="G119" s="27" t="s">
        <v>353</v>
      </c>
      <c r="H119" s="27" t="s">
        <v>18</v>
      </c>
      <c r="I119" s="27">
        <v>112935</v>
      </c>
      <c r="J119" s="27">
        <v>14162</v>
      </c>
      <c r="K119" s="28" t="s">
        <v>539</v>
      </c>
      <c r="L119" s="28" t="s">
        <v>539</v>
      </c>
      <c r="M119" s="27" t="s">
        <v>356</v>
      </c>
    </row>
  </sheetData>
  <mergeCells count="2">
    <mergeCell ref="A1:K1"/>
    <mergeCell ref="L1:M1"/>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S163"/>
  <sheetViews>
    <sheetView topLeftCell="F69" workbookViewId="0">
      <selection activeCell="A6" sqref="A6:S112"/>
    </sheetView>
  </sheetViews>
  <sheetFormatPr defaultRowHeight="15" x14ac:dyDescent="0.25"/>
  <cols>
    <col min="1" max="1" width="10.5703125" style="12" customWidth="1"/>
    <col min="2" max="2" width="11.85546875" customWidth="1"/>
    <col min="3" max="3" width="15.42578125" customWidth="1"/>
    <col min="4" max="4" width="22.140625" customWidth="1"/>
    <col min="5" max="5" width="48.42578125" customWidth="1"/>
    <col min="6" max="6" width="14.5703125" style="2" customWidth="1"/>
    <col min="7" max="7" width="23.85546875" customWidth="1"/>
    <col min="8" max="8" width="31" customWidth="1"/>
    <col min="9" max="9" width="21.42578125" customWidth="1"/>
    <col min="10" max="10" width="20.7109375" customWidth="1"/>
    <col min="12" max="12" width="9.140625" style="9"/>
    <col min="14" max="14" width="17.28515625" customWidth="1"/>
    <col min="15" max="15" width="15.28515625" style="10" customWidth="1"/>
    <col min="17" max="17" width="10.7109375" style="6" bestFit="1" customWidth="1"/>
    <col min="18" max="18" width="12.7109375" style="6" customWidth="1"/>
    <col min="19" max="19" width="10.7109375" style="6" bestFit="1" customWidth="1"/>
  </cols>
  <sheetData>
    <row r="4" spans="1:19" ht="22.5" customHeight="1" x14ac:dyDescent="0.25">
      <c r="A4" s="30" t="s">
        <v>480</v>
      </c>
      <c r="B4" s="30"/>
      <c r="C4" s="30"/>
      <c r="D4" s="30"/>
      <c r="E4" s="30"/>
      <c r="F4" s="30"/>
      <c r="G4" s="30"/>
      <c r="H4" s="30"/>
      <c r="I4" s="30"/>
      <c r="J4" s="30"/>
      <c r="K4" s="30"/>
      <c r="L4" s="30"/>
      <c r="M4" s="30"/>
      <c r="N4" s="30" t="s">
        <v>481</v>
      </c>
      <c r="O4" s="30"/>
      <c r="P4" s="30"/>
      <c r="Q4" s="30"/>
      <c r="R4" s="30"/>
      <c r="S4" s="30"/>
    </row>
    <row r="5" spans="1:19" ht="26.25" customHeight="1" x14ac:dyDescent="0.25">
      <c r="A5" s="13" t="s">
        <v>403</v>
      </c>
      <c r="B5" s="3" t="s">
        <v>402</v>
      </c>
      <c r="C5" s="3" t="s">
        <v>401</v>
      </c>
      <c r="D5" s="3" t="s">
        <v>399</v>
      </c>
      <c r="E5" s="3" t="s">
        <v>470</v>
      </c>
      <c r="F5" s="5" t="s">
        <v>471</v>
      </c>
      <c r="G5" s="3" t="s">
        <v>421</v>
      </c>
      <c r="H5" s="3" t="s">
        <v>10</v>
      </c>
      <c r="I5" s="3" t="s">
        <v>472</v>
      </c>
      <c r="J5" s="3" t="s">
        <v>473</v>
      </c>
      <c r="K5" s="3" t="s">
        <v>474</v>
      </c>
      <c r="L5" s="3" t="s">
        <v>475</v>
      </c>
      <c r="M5" s="3" t="s">
        <v>400</v>
      </c>
      <c r="N5" s="3" t="s">
        <v>476</v>
      </c>
      <c r="O5" s="4" t="s">
        <v>408</v>
      </c>
      <c r="P5" s="3" t="s">
        <v>409</v>
      </c>
      <c r="Q5" s="7" t="s">
        <v>477</v>
      </c>
      <c r="R5" s="7" t="s">
        <v>478</v>
      </c>
      <c r="S5" s="7" t="s">
        <v>479</v>
      </c>
    </row>
    <row r="6" spans="1:19" x14ac:dyDescent="0.25">
      <c r="A6" s="12">
        <f>'CRRG - All COVID projects'!A7</f>
        <v>10120</v>
      </c>
      <c r="B6" s="8" t="str">
        <f>'CRRG - All COVID projects'!B7</f>
        <v>OXAMI</v>
      </c>
      <c r="C6" s="8" t="str">
        <f>'CRRG - All COVID projects'!C7</f>
        <v>The Oxford Acute Myocardial Infarction Study</v>
      </c>
      <c r="D6" s="8" t="str">
        <f>'CRRG - All COVID projects'!D7</f>
        <v>Basic science study involving procedures with human participants</v>
      </c>
      <c r="E6" t="str">
        <f>IF(ISNA(VLOOKUP(A6,IMP!$A$6:$B$31,2,FALSE)),"",VLOOKUP(A6,IMP!$A$6:$B$31,2,FALSE))</f>
        <v/>
      </c>
      <c r="F6" s="2" t="str">
        <f>IF('CRRG - All COVID projects'!K7=0,"",'CRRG - All COVID projects'!K7)</f>
        <v/>
      </c>
      <c r="G6" s="2" t="str">
        <f>IF('CRRG - All COVID projects'!G7=0,"",'CRRG - All COVID projects'!G7)</f>
        <v/>
      </c>
      <c r="H6" s="8" t="str">
        <f>'CRRG - All COVID projects'!H7</f>
        <v>COVID-19 (by amendment)</v>
      </c>
      <c r="I6" t="str">
        <f>IF('CRRG - All COVID projects'!F7=0,"",'CRRG - All COVID projects'!F7)</f>
        <v>Channon, Prof Keith</v>
      </c>
      <c r="J6" s="9" t="str">
        <f>IF(ISNA(VLOOKUP(A6,'CRRG - COVID UO or OUH sponsore'!$A$7:$B$70,2,FALSE)),'CRRG - All COVID projects'!L7,(VLOOKUP(A6,'CRRG - COVID UO or OUH sponsore'!$A$7:$B$70,2,FALSE)))</f>
        <v>University of Oxford</v>
      </c>
      <c r="K6">
        <f>'CRRG - All COVID projects'!J7</f>
        <v>79429</v>
      </c>
      <c r="L6" s="11">
        <f>IF('CRRG - All COVID projects'!I7="","",'CRRG - All COVID projects'!I7)</f>
        <v>12289</v>
      </c>
      <c r="M6" t="str">
        <f>'CRRG - All COVID projects'!E7</f>
        <v>Recruiting</v>
      </c>
      <c r="N6" s="9" t="str">
        <f>VLOOKUP(VALUE($A6),'CRRG - COVID OUH hosted'!$A$7:$H$99,3,FALSE)</f>
        <v>Recruiting</v>
      </c>
      <c r="O6" s="10">
        <f>IF(VLOOKUP($A6,'CRRG - COVID OUH hosted'!$A$7:$H$99,4,FALSE)=0,"",VLOOKUP($A6,'CRRG - COVID OUH hosted'!$A$7:$H$99,4,FALSE))</f>
        <v>41051</v>
      </c>
      <c r="P6" s="10" t="str">
        <f>VLOOKUP($A6,'CRRG - COVID OUH hosted'!$A$7:$H$99,5,FALSE)</f>
        <v>Recruiting site</v>
      </c>
      <c r="Q6" s="6" t="str">
        <f>IF(VLOOKUP($A6,'CRRG - COVID OUH hosted'!$A$7:$H$99,6,FALSE)=0,"", VLOOKUP($A6,'CRRG - COVID OUH hosted'!$A$7:$H$99,6,FALSE))</f>
        <v/>
      </c>
      <c r="R6" s="6" t="str">
        <f>IF(VLOOKUP($A6,'CRRG - COVID OUH hosted'!$A$7:$H$99,7,FALSE)=0,"",VLOOKUP($A6,'CRRG - COVID OUH hosted'!$A$7:$H$99,7,FALSE))</f>
        <v>Channon, Prof Keith</v>
      </c>
      <c r="S6" s="6">
        <f>VLOOKUP($A6,'CRRG - COVID OUH hosted'!$A$7:$H$99,8,FALSE)</f>
        <v>833</v>
      </c>
    </row>
    <row r="7" spans="1:19" x14ac:dyDescent="0.25">
      <c r="A7" s="12">
        <f>'CRRG - All COVID projects'!A8</f>
        <v>10142</v>
      </c>
      <c r="B7" s="9" t="str">
        <f>'CRRG - All COVID projects'!B8</f>
        <v>International Guillain-Barre Syndrome Outcome Study (IGOS)</v>
      </c>
      <c r="C7" s="9" t="str">
        <f>'CRRG - All COVID projects'!C8</f>
        <v>Clinical and biological determinants of disease course in Guillain-Barre syndrome: a prospective UK-wide observational  study interfacing with the International Guillain-Barre syndrome Outcome study - IGOS`</v>
      </c>
      <c r="D7" s="9" t="str">
        <f>'CRRG - All COVID projects'!D8</f>
        <v>Other study</v>
      </c>
      <c r="E7" s="19" t="str">
        <f>IF(ISNA(VLOOKUP(A7,IMP!$A$6:$B$31,2,FALSE)),"",VLOOKUP(A7,IMP!$A$6:$B$31,2,FALSE))</f>
        <v/>
      </c>
      <c r="F7" s="2" t="str">
        <f>IF('CRRG - All COVID projects'!K8=0,"",'CRRG - All COVID projects'!K8)</f>
        <v/>
      </c>
      <c r="G7" s="2" t="str">
        <f>IF('CRRG - All COVID projects'!G8=0,"",'CRRG - All COVID projects'!G8)</f>
        <v/>
      </c>
      <c r="H7" s="9" t="str">
        <f>'CRRG - All COVID projects'!H8</f>
        <v>COVID-19 (by amendment)</v>
      </c>
      <c r="I7" s="9" t="str">
        <f>IF('CRRG - All COVID projects'!F8=0,"",'CRRG - All COVID projects'!F8)</f>
        <v>Willison, Hugh</v>
      </c>
      <c r="J7" s="9" t="str">
        <f>IF(ISNA(VLOOKUP(A7,'CRRG - COVID UO or OUH sponsore'!$A$7:$B$70,2,FALSE)),'CRRG - All COVID projects'!L8,(VLOOKUP(A7,'CRRG - COVID UO or OUH sponsore'!$A$7:$B$70,2,FALSE)))</f>
        <v>Greater Glasgow and Clyde NHS Trust</v>
      </c>
      <c r="K7" s="9">
        <f>'CRRG - All COVID projects'!J8</f>
        <v>87344</v>
      </c>
      <c r="L7" s="11">
        <f>IF('CRRG - All COVID projects'!I8="","",'CRRG - All COVID projects'!I8)</f>
        <v>12371</v>
      </c>
      <c r="M7" s="9" t="str">
        <f>'CRRG - All COVID projects'!E8</f>
        <v>Follow up</v>
      </c>
      <c r="N7" s="19" t="str">
        <f>VLOOKUP(VALUE($A7),'CRRG - COVID OUH hosted'!$A$7:$H$99,3,FALSE)</f>
        <v>Complete</v>
      </c>
      <c r="O7" s="18">
        <f>IF(VLOOKUP($A7,'CRRG - COVID OUH hosted'!$A$7:$H$99,4,FALSE)=0,"",VLOOKUP($A7,'CRRG - COVID OUH hosted'!$A$7:$H$99,4,FALSE))</f>
        <v>41172</v>
      </c>
      <c r="P7" s="18" t="str">
        <f>VLOOKUP($A7,'CRRG - COVID OUH hosted'!$A$7:$H$99,5,FALSE)</f>
        <v>Recruiting site</v>
      </c>
      <c r="Q7" s="6" t="str">
        <f>IF(VLOOKUP($A7,'CRRG - COVID OUH hosted'!$A$7:$H$99,6,FALSE)=0,"", VLOOKUP($A7,'CRRG - COVID OUH hosted'!$A$7:$H$99,6,FALSE))</f>
        <v/>
      </c>
      <c r="R7" s="6" t="str">
        <f>IF(VLOOKUP($A7,'CRRG - COVID OUH hosted'!$A$7:$H$99,7,FALSE)=0,"",VLOOKUP($A7,'CRRG - COVID OUH hosted'!$A$7:$H$99,7,FALSE))</f>
        <v>Rinaldi, Dr Simon</v>
      </c>
      <c r="S7" s="6">
        <f>VLOOKUP($A7,'CRRG - COVID OUH hosted'!$A$7:$H$99,8,FALSE)</f>
        <v>6</v>
      </c>
    </row>
    <row r="8" spans="1:19" x14ac:dyDescent="0.25">
      <c r="A8" s="12">
        <f>'CRRG - All COVID projects'!A9</f>
        <v>10488</v>
      </c>
      <c r="B8" s="9" t="str">
        <f>'CRRG - All COVID projects'!B9</f>
        <v>The PRIEST Study</v>
      </c>
      <c r="C8" s="9" t="str">
        <f>'CRRG - All COVID projects'!C9</f>
        <v>Study name change to The PRIEST study: Pandemic Respiratory Infection Emergency System Triage</v>
      </c>
      <c r="D8" s="9" t="str">
        <f>'CRRG - All COVID projects'!D9</f>
        <v>Study limited to working with data (specific project only)</v>
      </c>
      <c r="E8" s="19" t="str">
        <f>IF(ISNA(VLOOKUP(A8,IMP!$A$6:$B$31,2,FALSE)),"",VLOOKUP(A8,IMP!$A$6:$B$31,2,FALSE))</f>
        <v/>
      </c>
      <c r="F8" s="2" t="str">
        <f>IF('CRRG - All COVID projects'!K9=0,"",'CRRG - All COVID projects'!K9)</f>
        <v/>
      </c>
      <c r="G8" s="2" t="str">
        <f>IF('CRRG - All COVID projects'!G9=0,"",'CRRG - All COVID projects'!G9)</f>
        <v>UPH</v>
      </c>
      <c r="H8" s="9" t="str">
        <f>'CRRG - All COVID projects'!H9</f>
        <v>COVID-19</v>
      </c>
      <c r="I8" s="9" t="str">
        <f>IF('CRRG - All COVID projects'!F9=0,"",'CRRG - All COVID projects'!F9)</f>
        <v>Goodacre, Prof Steve</v>
      </c>
      <c r="J8" s="9" t="str">
        <f>IF(ISNA(VLOOKUP(A8,'CRRG - COVID UO or OUH sponsore'!$A$7:$B$70,2,FALSE)),'CRRG - All COVID projects'!L9,(VLOOKUP(A8,'CRRG - COVID UO or OUH sponsore'!$A$7:$B$70,2,FALSE)))</f>
        <v>Sheffield Teaching Hospitals NHS Foundation Trust</v>
      </c>
      <c r="K8" s="9">
        <f>'CRRG - All COVID projects'!J9</f>
        <v>101138</v>
      </c>
      <c r="L8" s="11">
        <f>IF('CRRG - All COVID projects'!I9="","",'CRRG - All COVID projects'!I9)</f>
        <v>12725</v>
      </c>
      <c r="M8" s="9" t="str">
        <f>'CRRG - All COVID projects'!E9</f>
        <v>Recruiting</v>
      </c>
      <c r="N8" s="19" t="str">
        <f>VLOOKUP(VALUE($A8),'CRRG - COVID OUH hosted'!$A$7:$H$99,3,FALSE)</f>
        <v>Complete</v>
      </c>
      <c r="O8" s="18">
        <f>IF(VLOOKUP($A8,'CRRG - COVID OUH hosted'!$A$7:$H$99,4,FALSE)=0,"",VLOOKUP($A8,'CRRG - COVID OUH hosted'!$A$7:$H$99,4,FALSE))</f>
        <v>41509</v>
      </c>
      <c r="P8" s="18" t="str">
        <f>VLOOKUP($A8,'CRRG - COVID OUH hosted'!$A$7:$H$99,5,FALSE)</f>
        <v>Recruiting site</v>
      </c>
      <c r="Q8" s="6" t="str">
        <f>IF(VLOOKUP($A8,'CRRG - COVID OUH hosted'!$A$7:$H$99,6,FALSE)=0,"", VLOOKUP($A8,'CRRG - COVID OUH hosted'!$A$7:$H$99,6,FALSE))</f>
        <v/>
      </c>
      <c r="R8" s="6" t="str">
        <f>IF(VLOOKUP($A8,'CRRG - COVID OUH hosted'!$A$7:$H$99,7,FALSE)=0,"",VLOOKUP($A8,'CRRG - COVID OUH hosted'!$A$7:$H$99,7,FALSE))</f>
        <v>Darwent, Dr Melanie</v>
      </c>
      <c r="S8" s="6">
        <f>VLOOKUP($A8,'CRRG - COVID OUH hosted'!$A$7:$H$99,8,FALSE)</f>
        <v>550</v>
      </c>
    </row>
    <row r="9" spans="1:19" x14ac:dyDescent="0.25">
      <c r="A9" s="12">
        <f>'CRRG - All COVID projects'!A10</f>
        <v>10556</v>
      </c>
      <c r="B9" s="9" t="str">
        <f>'CRRG - All COVID projects'!B10</f>
        <v>ISARIC/WHO Severe Acute Respiratory Infection Biological Sampling Study</v>
      </c>
      <c r="C9" s="9" t="str">
        <f>'CRRG - All COVID projects'!C10</f>
        <v>ISARIC/WHO Severe Acute Respiratory Infection Biological Sampling Study</v>
      </c>
      <c r="D9" s="9" t="str">
        <f>'CRRG - All COVID projects'!D10</f>
        <v>Basic science study involving procedures with human participants</v>
      </c>
      <c r="E9" s="19" t="str">
        <f>IF(ISNA(VLOOKUP(A9,IMP!$A$6:$B$31,2,FALSE)),"",VLOOKUP(A9,IMP!$A$6:$B$31,2,FALSE))</f>
        <v/>
      </c>
      <c r="F9" s="2" t="str">
        <f>IF('CRRG - All COVID projects'!K10=0,"",'CRRG - All COVID projects'!K10)</f>
        <v/>
      </c>
      <c r="G9" s="2" t="str">
        <f>IF('CRRG - All COVID projects'!G10=0,"",'CRRG - All COVID projects'!G10)</f>
        <v>UPH</v>
      </c>
      <c r="H9" s="9" t="str">
        <f>'CRRG - All COVID projects'!H10</f>
        <v>COVID-19 (by amendment)</v>
      </c>
      <c r="I9" s="9" t="str">
        <f>IF('CRRG - All COVID projects'!F10=0,"",'CRRG - All COVID projects'!F10)</f>
        <v xml:space="preserve">Semple, Dr Malcolm </v>
      </c>
      <c r="J9" s="9" t="str">
        <f>IF(ISNA(VLOOKUP(A9,'CRRG - COVID UO or OUH sponsore'!$A$7:$B$70,2,FALSE)),'CRRG - All COVID projects'!L10,(VLOOKUP(A9,'CRRG - COVID UO or OUH sponsore'!$A$7:$B$70,2,FALSE)))</f>
        <v>University of Oxford</v>
      </c>
      <c r="K9" s="9">
        <f>'CRRG - All COVID projects'!J10</f>
        <v>126600</v>
      </c>
      <c r="L9" s="11">
        <f>IF('CRRG - All COVID projects'!I10="","",'CRRG - All COVID projects'!I10)</f>
        <v>14152</v>
      </c>
      <c r="M9" s="9" t="str">
        <f>'CRRG - All COVID projects'!E10</f>
        <v>Recruiting</v>
      </c>
      <c r="N9" s="19" t="str">
        <f>VLOOKUP(VALUE($A9),'CRRG - COVID OUH hosted'!$A$7:$H$99,3,FALSE)</f>
        <v>Recruiting</v>
      </c>
      <c r="O9" s="18">
        <f>IF(VLOOKUP($A9,'CRRG - COVID OUH hosted'!$A$7:$H$99,4,FALSE)=0,"",VLOOKUP($A9,'CRRG - COVID OUH hosted'!$A$7:$H$99,4,FALSE))</f>
        <v>41572</v>
      </c>
      <c r="P9" s="18" t="str">
        <f>VLOOKUP($A9,'CRRG - COVID OUH hosted'!$A$7:$H$99,5,FALSE)</f>
        <v>Recruiting site</v>
      </c>
      <c r="Q9" s="6" t="str">
        <f>IF(VLOOKUP($A9,'CRRG - COVID OUH hosted'!$A$7:$H$99,6,FALSE)=0,"", VLOOKUP($A9,'CRRG - COVID OUH hosted'!$A$7:$H$99,6,FALSE))</f>
        <v/>
      </c>
      <c r="R9" s="6" t="str">
        <f>IF(VLOOKUP($A9,'CRRG - COVID OUH hosted'!$A$7:$H$99,7,FALSE)=0,"",VLOOKUP($A9,'CRRG - COVID OUH hosted'!$A$7:$H$99,7,FALSE))</f>
        <v>Angus, Dr Brian</v>
      </c>
      <c r="S9" s="6">
        <f>VLOOKUP($A9,'CRRG - COVID OUH hosted'!$A$7:$H$99,8,FALSE)</f>
        <v>525</v>
      </c>
    </row>
    <row r="10" spans="1:19" x14ac:dyDescent="0.25">
      <c r="A10" s="12">
        <f>'CRRG - All COVID projects'!A11</f>
        <v>10663</v>
      </c>
      <c r="B10" s="9" t="str">
        <f>'CRRG - All COVID projects'!B11</f>
        <v>Biomarker Investigation &amp; Study of Pathology in Neuropathy (BioSPIN)</v>
      </c>
      <c r="C10" s="9" t="str">
        <f>'CRRG - All COVID projects'!C11</f>
        <v>Investigating biomarkers, pathophysiology, and outcome in inflammatory and non-inflammatory neuropathies.</v>
      </c>
      <c r="D10" s="9" t="str">
        <f>'CRRG - All COVID projects'!D11</f>
        <v>Basic science study involving procedures with human participants</v>
      </c>
      <c r="E10" s="19" t="str">
        <f>IF(ISNA(VLOOKUP(A10,IMP!$A$6:$B$31,2,FALSE)),"",VLOOKUP(A10,IMP!$A$6:$B$31,2,FALSE))</f>
        <v/>
      </c>
      <c r="F10" s="2" t="str">
        <f>IF('CRRG - All COVID projects'!K11=0,"",'CRRG - All COVID projects'!K11)</f>
        <v/>
      </c>
      <c r="G10" s="2" t="str">
        <f>IF('CRRG - All COVID projects'!G11=0,"",'CRRG - All COVID projects'!G11)</f>
        <v/>
      </c>
      <c r="H10" s="9" t="str">
        <f>'CRRG - All COVID projects'!H11</f>
        <v>COVID-19 (by amendment)</v>
      </c>
      <c r="I10" s="9" t="str">
        <f>IF('CRRG - All COVID projects'!F11=0,"",'CRRG - All COVID projects'!F11)</f>
        <v>Rinaldi, Dr Simon</v>
      </c>
      <c r="J10" s="9" t="str">
        <f>IF(ISNA(VLOOKUP(A10,'CRRG - COVID UO or OUH sponsore'!$A$7:$B$70,2,FALSE)),'CRRG - All COVID projects'!L11,(VLOOKUP(A10,'CRRG - COVID UO or OUH sponsore'!$A$7:$B$70,2,FALSE)))</f>
        <v>University of Oxford</v>
      </c>
      <c r="K10" s="9">
        <f>'CRRG - All COVID projects'!J11</f>
        <v>117960</v>
      </c>
      <c r="L10" s="11" t="str">
        <f>IF('CRRG - All COVID projects'!I11="","",'CRRG - All COVID projects'!I11)</f>
        <v/>
      </c>
      <c r="M10" s="9" t="str">
        <f>'CRRG - All COVID projects'!E11</f>
        <v>Recruiting</v>
      </c>
      <c r="N10" s="19" t="str">
        <f>VLOOKUP(VALUE($A10),'CRRG - COVID OUH hosted'!$A$7:$H$99,3,FALSE)</f>
        <v>Recruiting</v>
      </c>
      <c r="O10" s="18">
        <f>IF(VLOOKUP($A10,'CRRG - COVID OUH hosted'!$A$7:$H$99,4,FALSE)=0,"",VLOOKUP($A10,'CRRG - COVID OUH hosted'!$A$7:$H$99,4,FALSE))</f>
        <v>41950</v>
      </c>
      <c r="P10" s="18" t="str">
        <f>VLOOKUP($A10,'CRRG - COVID OUH hosted'!$A$7:$H$99,5,FALSE)</f>
        <v>Recruiting site</v>
      </c>
      <c r="Q10" s="6" t="str">
        <f>IF(VLOOKUP($A10,'CRRG - COVID OUH hosted'!$A$7:$H$99,6,FALSE)=0,"", VLOOKUP($A10,'CRRG - COVID OUH hosted'!$A$7:$H$99,6,FALSE))</f>
        <v/>
      </c>
      <c r="R10" s="6" t="str">
        <f>IF(VLOOKUP($A10,'CRRG - COVID OUH hosted'!$A$7:$H$99,7,FALSE)=0,"",VLOOKUP($A10,'CRRG - COVID OUH hosted'!$A$7:$H$99,7,FALSE))</f>
        <v>Rinaldi, Dr Simon</v>
      </c>
      <c r="S10" s="6">
        <f>VLOOKUP($A10,'CRRG - COVID OUH hosted'!$A$7:$H$99,8,FALSE)</f>
        <v>1</v>
      </c>
    </row>
    <row r="11" spans="1:19" x14ac:dyDescent="0.25">
      <c r="A11" s="12">
        <f>'CRRG - All COVID projects'!A12</f>
        <v>11487</v>
      </c>
      <c r="B11" s="9" t="str">
        <f>'CRRG - All COVID projects'!B12</f>
        <v>MERMAIDS ARI</v>
      </c>
      <c r="C11" s="9" t="str">
        <f>'CRRG - All COVID projects'!C12</f>
        <v>Multi-centre EuRopean study of MAjor Infectious Disease Syndromes (MERMAIDS): Acute Respiratory Infections in_x000D_
Adults</v>
      </c>
      <c r="D11" s="9" t="str">
        <f>'CRRG - All COVID projects'!D12</f>
        <v>Basic science study involving procedures with human participants</v>
      </c>
      <c r="E11" s="19" t="str">
        <f>IF(ISNA(VLOOKUP(A11,IMP!$A$6:$B$31,2,FALSE)),"",VLOOKUP(A11,IMP!$A$6:$B$31,2,FALSE))</f>
        <v/>
      </c>
      <c r="F11" s="2" t="str">
        <f>IF('CRRG - All COVID projects'!K12=0,"",'CRRG - All COVID projects'!K12)</f>
        <v/>
      </c>
      <c r="G11" s="2" t="str">
        <f>IF('CRRG - All COVID projects'!G12=0,"",'CRRG - All COVID projects'!G12)</f>
        <v>UPH</v>
      </c>
      <c r="H11" s="9" t="str">
        <f>'CRRG - All COVID projects'!H12</f>
        <v>COVID-19 (by amendment)</v>
      </c>
      <c r="I11" s="9" t="str">
        <f>IF('CRRG - All COVID projects'!F12=0,"",'CRRG - All COVID projects'!F12)</f>
        <v>Horby, Peter</v>
      </c>
      <c r="J11" s="9" t="str">
        <f>IF(ISNA(VLOOKUP(A11,'CRRG - COVID UO or OUH sponsore'!$A$7:$B$70,2,FALSE)),'CRRG - All COVID projects'!L12,(VLOOKUP(A11,'CRRG - COVID UO or OUH sponsore'!$A$7:$B$70,2,FALSE)))</f>
        <v>University of Oxford</v>
      </c>
      <c r="K11" s="9">
        <f>'CRRG - All COVID projects'!J12</f>
        <v>168492</v>
      </c>
      <c r="L11" s="11">
        <f>IF('CRRG - All COVID projects'!I12="","",'CRRG - All COVID projects'!I12)</f>
        <v>19790</v>
      </c>
      <c r="M11" s="9" t="str">
        <f>'CRRG - All COVID projects'!E12</f>
        <v>Recruiting</v>
      </c>
      <c r="N11" s="19" t="str">
        <f>VLOOKUP(VALUE($A11),'CRRG - COVID OUH hosted'!$A$7:$H$99,3,FALSE)</f>
        <v>Active</v>
      </c>
      <c r="O11" s="18">
        <f>IF(VLOOKUP($A11,'CRRG - COVID OUH hosted'!$A$7:$H$99,4,FALSE)=0,"",VLOOKUP($A11,'CRRG - COVID OUH hosted'!$A$7:$H$99,4,FALSE))</f>
        <v>44012</v>
      </c>
      <c r="P11" s="18" t="str">
        <f>VLOOKUP($A11,'CRRG - COVID OUH hosted'!$A$7:$H$99,5,FALSE)</f>
        <v>Service provision only</v>
      </c>
      <c r="Q11" s="6" t="str">
        <f>IF(VLOOKUP($A11,'CRRG - COVID OUH hosted'!$A$7:$H$99,6,FALSE)=0,"", VLOOKUP($A11,'CRRG - COVID OUH hosted'!$A$7:$H$99,6,FALSE))</f>
        <v/>
      </c>
      <c r="R11" s="6" t="str">
        <f>IF(VLOOKUP($A11,'CRRG - COVID OUH hosted'!$A$7:$H$99,7,FALSE)=0,"",VLOOKUP($A11,'CRRG - COVID OUH hosted'!$A$7:$H$99,7,FALSE))</f>
        <v>Butler, Prof Christopher C</v>
      </c>
      <c r="S11" s="6">
        <f>VLOOKUP($A11,'CRRG - COVID OUH hosted'!$A$7:$H$99,8,FALSE)</f>
        <v>0</v>
      </c>
    </row>
    <row r="12" spans="1:19" x14ac:dyDescent="0.25">
      <c r="A12" s="12">
        <f>'CRRG - All COVID projects'!A13</f>
        <v>11578</v>
      </c>
      <c r="B12" s="9" t="str">
        <f>'CRRG - All COVID projects'!B13</f>
        <v>The Oxford Risk Factors And Noninvasive imaging Study (ORFAN)</v>
      </c>
      <c r="C12" s="9" t="str">
        <f>'CRRG - All COVID projects'!C13</f>
        <v>The Oxford Risk Factors And Noninvasive imaging Study</v>
      </c>
      <c r="D12" s="9" t="str">
        <f>'CRRG - All COVID projects'!D13</f>
        <v>Basic science study involving procedures with human participants</v>
      </c>
      <c r="E12" s="19" t="str">
        <f>IF(ISNA(VLOOKUP(A12,IMP!$A$6:$B$31,2,FALSE)),"",VLOOKUP(A12,IMP!$A$6:$B$31,2,FALSE))</f>
        <v/>
      </c>
      <c r="F12" s="2" t="str">
        <f>IF('CRRG - All COVID projects'!K13=0,"",'CRRG - All COVID projects'!K13)</f>
        <v/>
      </c>
      <c r="G12" s="2" t="str">
        <f>IF('CRRG - All COVID projects'!G13=0,"",'CRRG - All COVID projects'!G13)</f>
        <v/>
      </c>
      <c r="H12" s="9" t="str">
        <f>'CRRG - All COVID projects'!H13</f>
        <v>COVID-19 (by amendment)</v>
      </c>
      <c r="I12" s="9" t="str">
        <f>IF('CRRG - All COVID projects'!F13=0,"",'CRRG - All COVID projects'!F13)</f>
        <v>Antoniades, Dr Charalambos</v>
      </c>
      <c r="J12" s="9" t="str">
        <f>IF(ISNA(VLOOKUP(A12,'CRRG - COVID UO or OUH sponsore'!$A$7:$B$70,2,FALSE)),'CRRG - All COVID projects'!L13,(VLOOKUP(A12,'CRRG - COVID UO or OUH sponsore'!$A$7:$B$70,2,FALSE)))</f>
        <v>University of Oxford</v>
      </c>
      <c r="K12" s="9">
        <f>'CRRG - All COVID projects'!J13</f>
        <v>164361</v>
      </c>
      <c r="L12" s="11">
        <f>IF('CRRG - All COVID projects'!I13="","",'CRRG - All COVID projects'!I13)</f>
        <v>20049</v>
      </c>
      <c r="M12" s="9" t="str">
        <f>'CRRG - All COVID projects'!E13</f>
        <v>Recruiting</v>
      </c>
      <c r="N12" s="19" t="str">
        <f>VLOOKUP(VALUE($A12),'CRRG - COVID OUH hosted'!$A$7:$H$99,3,FALSE)</f>
        <v>Recruiting</v>
      </c>
      <c r="O12" s="18">
        <f>IF(VLOOKUP($A12,'CRRG - COVID OUH hosted'!$A$7:$H$99,4,FALSE)=0,"",VLOOKUP($A12,'CRRG - COVID OUH hosted'!$A$7:$H$99,4,FALSE))</f>
        <v>42415</v>
      </c>
      <c r="P12" s="18" t="str">
        <f>VLOOKUP($A12,'CRRG - COVID OUH hosted'!$A$7:$H$99,5,FALSE)</f>
        <v>Recruiting site</v>
      </c>
      <c r="Q12" s="6" t="str">
        <f>IF(VLOOKUP($A12,'CRRG - COVID OUH hosted'!$A$7:$H$99,6,FALSE)=0,"", VLOOKUP($A12,'CRRG - COVID OUH hosted'!$A$7:$H$99,6,FALSE))</f>
        <v/>
      </c>
      <c r="R12" s="6" t="str">
        <f>IF(VLOOKUP($A12,'CRRG - COVID OUH hosted'!$A$7:$H$99,7,FALSE)=0,"",VLOOKUP($A12,'CRRG - COVID OUH hosted'!$A$7:$H$99,7,FALSE))</f>
        <v>Antoniades, Dr Charalambos</v>
      </c>
      <c r="S12" s="6">
        <f>VLOOKUP($A12,'CRRG - COVID OUH hosted'!$A$7:$H$99,8,FALSE)</f>
        <v>1364</v>
      </c>
    </row>
    <row r="13" spans="1:19" x14ac:dyDescent="0.25">
      <c r="A13" s="12">
        <f>'CRRG - All COVID projects'!A14</f>
        <v>11653</v>
      </c>
      <c r="B13" s="9" t="str">
        <f>'CRRG - All COVID projects'!B14</f>
        <v>THE BOX FAMILY STUDY: (BOX 3) Version 1</v>
      </c>
      <c r="C13" s="9" t="str">
        <f>'CRRG - All COVID projects'!C14</f>
        <v>THE BART SOXFORD FAMILY STUDY OF CHILDHOOD DIABETES: LONGITUDINAL AND MULTIGENERATIONAL ANALYSIS OF A CHANGING DISEASE (BOX 3)</v>
      </c>
      <c r="D13" s="9" t="str">
        <f>'CRRG - All COVID projects'!D14</f>
        <v>Basic science study involving procedures with human participants</v>
      </c>
      <c r="E13" s="19" t="str">
        <f>IF(ISNA(VLOOKUP(A13,IMP!$A$6:$B$31,2,FALSE)),"",VLOOKUP(A13,IMP!$A$6:$B$31,2,FALSE))</f>
        <v/>
      </c>
      <c r="F13" s="2" t="str">
        <f>IF('CRRG - All COVID projects'!K14=0,"",'CRRG - All COVID projects'!K14)</f>
        <v/>
      </c>
      <c r="G13" s="2" t="str">
        <f>IF('CRRG - All COVID projects'!G14=0,"",'CRRG - All COVID projects'!G14)</f>
        <v/>
      </c>
      <c r="H13" s="9" t="str">
        <f>'CRRG - All COVID projects'!H14</f>
        <v>COVID-19 (by amendment)</v>
      </c>
      <c r="I13" s="9" t="str">
        <f>IF('CRRG - All COVID projects'!F14=0,"",'CRRG - All COVID projects'!F14)</f>
        <v>Gillespie, Dr Kathleen</v>
      </c>
      <c r="J13" s="9" t="str">
        <f>IF(ISNA(VLOOKUP(A13,'CRRG - COVID UO or OUH sponsore'!$A$7:$B$70,2,FALSE)),'CRRG - All COVID projects'!L14,(VLOOKUP(A13,'CRRG - COVID UO or OUH sponsore'!$A$7:$B$70,2,FALSE)))</f>
        <v>University of Bristol</v>
      </c>
      <c r="K13" s="9">
        <f>'CRRG - All COVID projects'!J14</f>
        <v>167868</v>
      </c>
      <c r="L13" s="11">
        <f>IF('CRRG - All COVID projects'!I14="","",'CRRG - All COVID projects'!I14)</f>
        <v>19635</v>
      </c>
      <c r="M13" s="9" t="str">
        <f>'CRRG - All COVID projects'!E14</f>
        <v>Recruiting</v>
      </c>
      <c r="N13" s="19" t="str">
        <f>VLOOKUP(VALUE($A13),'CRRG - COVID OUH hosted'!$A$7:$H$99,3,FALSE)</f>
        <v>Recruiting</v>
      </c>
      <c r="O13" s="18">
        <f>IF(VLOOKUP($A13,'CRRG - COVID OUH hosted'!$A$7:$H$99,4,FALSE)=0,"",VLOOKUP($A13,'CRRG - COVID OUH hosted'!$A$7:$H$99,4,FALSE))</f>
        <v>42398</v>
      </c>
      <c r="P13" s="18" t="str">
        <f>VLOOKUP($A13,'CRRG - COVID OUH hosted'!$A$7:$H$99,5,FALSE)</f>
        <v>Recruiting site</v>
      </c>
      <c r="Q13" s="6" t="str">
        <f>IF(VLOOKUP($A13,'CRRG - COVID OUH hosted'!$A$7:$H$99,6,FALSE)=0,"", VLOOKUP($A13,'CRRG - COVID OUH hosted'!$A$7:$H$99,6,FALSE))</f>
        <v/>
      </c>
      <c r="R13" s="6" t="str">
        <f>IF(VLOOKUP($A13,'CRRG - COVID OUH hosted'!$A$7:$H$99,7,FALSE)=0,"",VLOOKUP($A13,'CRRG - COVID OUH hosted'!$A$7:$H$99,7,FALSE))</f>
        <v>Besser, Dr Rachel</v>
      </c>
      <c r="S13" s="6">
        <f>VLOOKUP($A13,'CRRG - COVID OUH hosted'!$A$7:$H$99,8,FALSE)</f>
        <v>242</v>
      </c>
    </row>
    <row r="14" spans="1:19" x14ac:dyDescent="0.25">
      <c r="A14" s="12">
        <f>'CRRG - All COVID projects'!A15</f>
        <v>11669</v>
      </c>
      <c r="B14" s="9" t="str">
        <f>'CRRG - All COVID projects'!B15</f>
        <v>Immune factors in neurological diseases</v>
      </c>
      <c r="C14" s="9" t="str">
        <f>'CRRG - All COVID projects'!C15</f>
        <v>Immune factors in neurological diseases</v>
      </c>
      <c r="D14" s="9" t="str">
        <f>'CRRG - All COVID projects'!D15</f>
        <v>Basic science study involving procedures with human participants</v>
      </c>
      <c r="E14" s="19" t="str">
        <f>IF(ISNA(VLOOKUP(A14,IMP!$A$6:$B$31,2,FALSE)),"",VLOOKUP(A14,IMP!$A$6:$B$31,2,FALSE))</f>
        <v/>
      </c>
      <c r="F14" s="2" t="str">
        <f>IF('CRRG - All COVID projects'!K15=0,"",'CRRG - All COVID projects'!K15)</f>
        <v/>
      </c>
      <c r="G14" s="2" t="str">
        <f>IF('CRRG - All COVID projects'!G15=0,"",'CRRG - All COVID projects'!G15)</f>
        <v/>
      </c>
      <c r="H14" s="9" t="str">
        <f>'CRRG - All COVID projects'!H15</f>
        <v>COVID-19 (by amendment)</v>
      </c>
      <c r="I14" s="9" t="str">
        <f>IF('CRRG - All COVID projects'!F15=0,"",'CRRG - All COVID projects'!F15)</f>
        <v>Irani, Dr Sarosh</v>
      </c>
      <c r="J14" s="9" t="str">
        <f>IF(ISNA(VLOOKUP(A14,'CRRG - COVID UO or OUH sponsore'!$A$7:$B$70,2,FALSE)),'CRRG - All COVID projects'!L15,(VLOOKUP(A14,'CRRG - COVID UO or OUH sponsore'!$A$7:$B$70,2,FALSE)))</f>
        <v>University of Oxford</v>
      </c>
      <c r="K14" s="9">
        <f>'CRRG - All COVID projects'!J15</f>
        <v>195152</v>
      </c>
      <c r="L14" s="11">
        <f>IF('CRRG - All COVID projects'!I15="","",'CRRG - All COVID projects'!I15)</f>
        <v>34350</v>
      </c>
      <c r="M14" s="9" t="str">
        <f>'CRRG - All COVID projects'!E15</f>
        <v>Recruiting</v>
      </c>
      <c r="N14" s="19" t="str">
        <f>VLOOKUP(VALUE($A14),'CRRG - COVID OUH hosted'!$A$7:$H$99,3,FALSE)</f>
        <v>Recruiting</v>
      </c>
      <c r="O14" s="18">
        <f>IF(VLOOKUP($A14,'CRRG - COVID OUH hosted'!$A$7:$H$99,4,FALSE)=0,"",VLOOKUP($A14,'CRRG - COVID OUH hosted'!$A$7:$H$99,4,FALSE))</f>
        <v>42578</v>
      </c>
      <c r="P14" s="18" t="str">
        <f>VLOOKUP($A14,'CRRG - COVID OUH hosted'!$A$7:$H$99,5,FALSE)</f>
        <v>Recruiting site</v>
      </c>
      <c r="Q14" s="6" t="str">
        <f>IF(VLOOKUP($A14,'CRRG - COVID OUH hosted'!$A$7:$H$99,6,FALSE)=0,"", VLOOKUP($A14,'CRRG - COVID OUH hosted'!$A$7:$H$99,6,FALSE))</f>
        <v/>
      </c>
      <c r="R14" s="6" t="str">
        <f>IF(VLOOKUP($A14,'CRRG - COVID OUH hosted'!$A$7:$H$99,7,FALSE)=0,"",VLOOKUP($A14,'CRRG - COVID OUH hosted'!$A$7:$H$99,7,FALSE))</f>
        <v>Irani, Dr Sarosh</v>
      </c>
      <c r="S14" s="6">
        <f>VLOOKUP($A14,'CRRG - COVID OUH hosted'!$A$7:$H$99,8,FALSE)</f>
        <v>835</v>
      </c>
    </row>
    <row r="15" spans="1:19" x14ac:dyDescent="0.25">
      <c r="A15" s="12">
        <f>'CRRG - All COVID projects'!A16</f>
        <v>11849</v>
      </c>
      <c r="B15" s="9" t="str">
        <f>'CRRG - All COVID projects'!B16</f>
        <v>OPAL cohort study</v>
      </c>
      <c r="C15" s="9" t="str">
        <f>'CRRG - All COVID projects'!C16</f>
        <v>Oxford Pain, Activity and Lifestyle Study</v>
      </c>
      <c r="D15" s="9" t="str">
        <f>'CRRG - All COVID projects'!D16</f>
        <v>Study administering questionnaires/interviews for quantitative analysis, or using mixed quantitative/qualitative</v>
      </c>
      <c r="E15" s="19" t="str">
        <f>IF(ISNA(VLOOKUP(A15,IMP!$A$6:$B$31,2,FALSE)),"",VLOOKUP(A15,IMP!$A$6:$B$31,2,FALSE))</f>
        <v/>
      </c>
      <c r="F15" s="2" t="str">
        <f>IF('CRRG - All COVID projects'!K16=0,"",'CRRG - All COVID projects'!K16)</f>
        <v/>
      </c>
      <c r="G15" s="2" t="str">
        <f>IF('CRRG - All COVID projects'!G16=0,"",'CRRG - All COVID projects'!G16)</f>
        <v/>
      </c>
      <c r="H15" s="9" t="str">
        <f>'CRRG - All COVID projects'!H16</f>
        <v>COVID-19 (by amendment)</v>
      </c>
      <c r="I15" s="9" t="str">
        <f>IF('CRRG - All COVID projects'!F16=0,"",'CRRG - All COVID projects'!F16)</f>
        <v>Lamb, Prof Sarah (Sallie)</v>
      </c>
      <c r="J15" s="9" t="str">
        <f>IF(ISNA(VLOOKUP(A15,'CRRG - COVID UO or OUH sponsore'!$A$7:$B$70,2,FALSE)),'CRRG - All COVID projects'!L16,(VLOOKUP(A15,'CRRG - COVID UO or OUH sponsore'!$A$7:$B$70,2,FALSE)))</f>
        <v>University of Oxford</v>
      </c>
      <c r="K15" s="9">
        <f>'CRRG - All COVID projects'!J16</f>
        <v>196643</v>
      </c>
      <c r="L15" s="11">
        <f>IF('CRRG - All COVID projects'!I16="","",'CRRG - All COVID projects'!I16)</f>
        <v>30343</v>
      </c>
      <c r="M15" s="9" t="str">
        <f>'CRRG - All COVID projects'!E16</f>
        <v>Recruiting</v>
      </c>
      <c r="N15" s="19" t="e">
        <f>VLOOKUP(VALUE($A15),'CRRG - COVID OUH hosted'!$A$7:$H$99,3,FALSE)</f>
        <v>#N/A</v>
      </c>
      <c r="O15" s="18" t="e">
        <f>IF(VLOOKUP($A15,'CRRG - COVID OUH hosted'!$A$7:$H$99,4,FALSE)=0,"",VLOOKUP($A15,'CRRG - COVID OUH hosted'!$A$7:$H$99,4,FALSE))</f>
        <v>#N/A</v>
      </c>
      <c r="P15" s="18" t="e">
        <f>VLOOKUP($A15,'CRRG - COVID OUH hosted'!$A$7:$H$99,5,FALSE)</f>
        <v>#N/A</v>
      </c>
      <c r="Q15" s="6" t="e">
        <f>IF(VLOOKUP($A15,'CRRG - COVID OUH hosted'!$A$7:$H$99,6,FALSE)=0,"", VLOOKUP($A15,'CRRG - COVID OUH hosted'!$A$7:$H$99,6,FALSE))</f>
        <v>#N/A</v>
      </c>
      <c r="R15" s="6" t="e">
        <f>IF(VLOOKUP($A15,'CRRG - COVID OUH hosted'!$A$7:$H$99,7,FALSE)=0,"",VLOOKUP($A15,'CRRG - COVID OUH hosted'!$A$7:$H$99,7,FALSE))</f>
        <v>#N/A</v>
      </c>
      <c r="S15" s="6" t="e">
        <f>VLOOKUP($A15,'CRRG - COVID OUH hosted'!$A$7:$H$99,8,FALSE)</f>
        <v>#N/A</v>
      </c>
    </row>
    <row r="16" spans="1:19" x14ac:dyDescent="0.25">
      <c r="A16" s="12">
        <f>'CRRG - All COVID projects'!A17</f>
        <v>12272</v>
      </c>
      <c r="B16" s="9" t="str">
        <f>'CRRG - All COVID projects'!B17</f>
        <v>Rare and Undiagnosed Diseases Study (RUDY)</v>
      </c>
      <c r="C16" s="9" t="str">
        <f>'CRRG - All COVID projects'!C17</f>
        <v>Rare and Undiagnosed Diseases Study (RUDY)</v>
      </c>
      <c r="D16" s="9" t="str">
        <f>'CRRG - All COVID projects'!D17</f>
        <v>Basic science study involving procedures with human participants</v>
      </c>
      <c r="E16" s="19" t="str">
        <f>IF(ISNA(VLOOKUP(A16,IMP!$A$6:$B$31,2,FALSE)),"",VLOOKUP(A16,IMP!$A$6:$B$31,2,FALSE))</f>
        <v/>
      </c>
      <c r="F16" s="2" t="str">
        <f>IF('CRRG - All COVID projects'!K17=0,"",'CRRG - All COVID projects'!K17)</f>
        <v/>
      </c>
      <c r="G16" s="2" t="str">
        <f>IF('CRRG - All COVID projects'!G17=0,"",'CRRG - All COVID projects'!G17)</f>
        <v/>
      </c>
      <c r="H16" s="9" t="str">
        <f>'CRRG - All COVID projects'!H17</f>
        <v>COVID-19 (by amendment)</v>
      </c>
      <c r="I16" s="9" t="str">
        <f>IF('CRRG - All COVID projects'!F17=0,"",'CRRG - All COVID projects'!F17)</f>
        <v>Javaid, Dr Kassim</v>
      </c>
      <c r="J16" s="9" t="str">
        <f>IF(ISNA(VLOOKUP(A16,'CRRG - COVID UO or OUH sponsore'!$A$7:$B$70,2,FALSE)),'CRRG - All COVID projects'!L17,(VLOOKUP(A16,'CRRG - COVID UO or OUH sponsore'!$A$7:$B$70,2,FALSE)))</f>
        <v>University of Oxford</v>
      </c>
      <c r="K16" s="9">
        <f>'CRRG - All COVID projects'!J17</f>
        <v>213780</v>
      </c>
      <c r="L16" s="11">
        <f>IF('CRRG - All COVID projects'!I17="","",'CRRG - All COVID projects'!I17)</f>
        <v>35975</v>
      </c>
      <c r="M16" s="9" t="str">
        <f>'CRRG - All COVID projects'!E17</f>
        <v>Recruiting</v>
      </c>
      <c r="N16" s="19" t="str">
        <f>VLOOKUP(VALUE($A16),'CRRG - COVID OUH hosted'!$A$7:$H$99,3,FALSE)</f>
        <v>Recruiting</v>
      </c>
      <c r="O16" s="18">
        <f>IF(VLOOKUP($A16,'CRRG - COVID OUH hosted'!$A$7:$H$99,4,FALSE)=0,"",VLOOKUP($A16,'CRRG - COVID OUH hosted'!$A$7:$H$99,4,FALSE))</f>
        <v>43209</v>
      </c>
      <c r="P16" s="18" t="str">
        <f>VLOOKUP($A16,'CRRG - COVID OUH hosted'!$A$7:$H$99,5,FALSE)</f>
        <v>Recruiting site</v>
      </c>
      <c r="Q16" s="6" t="str">
        <f>IF(VLOOKUP($A16,'CRRG - COVID OUH hosted'!$A$7:$H$99,6,FALSE)=0,"", VLOOKUP($A16,'CRRG - COVID OUH hosted'!$A$7:$H$99,6,FALSE))</f>
        <v/>
      </c>
      <c r="R16" s="6" t="str">
        <f>IF(VLOOKUP($A16,'CRRG - COVID OUH hosted'!$A$7:$H$99,7,FALSE)=0,"",VLOOKUP($A16,'CRRG - COVID OUH hosted'!$A$7:$H$99,7,FALSE))</f>
        <v>Javaid, Dr Kassim</v>
      </c>
      <c r="S16" s="6">
        <f>VLOOKUP($A16,'CRRG - COVID OUH hosted'!$A$7:$H$99,8,FALSE)</f>
        <v>1201</v>
      </c>
    </row>
    <row r="17" spans="1:19" x14ac:dyDescent="0.25">
      <c r="A17" s="12">
        <f>'CRRG - All COVID projects'!A18</f>
        <v>12933</v>
      </c>
      <c r="B17" s="9" t="str">
        <f>'CRRG - All COVID projects'!B18</f>
        <v>Booster against pertussis (Bert) study</v>
      </c>
      <c r="C17" s="9" t="str">
        <f>'CRRG - All COVID projects'!C18</f>
        <v>Immunological effects of an acellular pertussis booster vaccination in children, young adults and elderly. An international study in Finland, the Netherlands and the United Kingdom</v>
      </c>
      <c r="D17" s="9" t="str">
        <f>'CRRG - All COVID projects'!D18</f>
        <v>Clinical trial of an investigational medicinal product</v>
      </c>
      <c r="E17" s="19" t="str">
        <f>IF(ISNA(VLOOKUP(A17,IMP!$A$6:$B$31,2,FALSE)),"",VLOOKUP(A17,IMP!$A$6:$B$31,2,FALSE))</f>
        <v>Boostrix -IPV</v>
      </c>
      <c r="F17" s="2" t="str">
        <f>IF('CRRG - All COVID projects'!K18=0,"",'CRRG - All COVID projects'!K18)</f>
        <v>IV</v>
      </c>
      <c r="G17" s="2" t="str">
        <f>IF('CRRG - All COVID projects'!G18=0,"",'CRRG - All COVID projects'!G18)</f>
        <v/>
      </c>
      <c r="H17" s="9" t="str">
        <f>'CRRG - All COVID projects'!H18</f>
        <v>COVID-19 (by amendment)</v>
      </c>
      <c r="I17" s="9" t="str">
        <f>IF('CRRG - All COVID projects'!F18=0,"",'CRRG - All COVID projects'!F18)</f>
        <v>Kelly, Dr Dominic</v>
      </c>
      <c r="J17" s="9" t="str">
        <f>IF(ISNA(VLOOKUP(A17,'CRRG - COVID UO or OUH sponsore'!$A$7:$B$70,2,FALSE)),'CRRG - All COVID projects'!L18,(VLOOKUP(A17,'CRRG - COVID UO or OUH sponsore'!$A$7:$B$70,2,FALSE)))</f>
        <v>University of Oxford</v>
      </c>
      <c r="K17" s="9">
        <f>'CRRG - All COVID projects'!J18</f>
        <v>221066</v>
      </c>
      <c r="L17" s="11">
        <f>IF('CRRG - All COVID projects'!I18="","",'CRRG - All COVID projects'!I18)</f>
        <v>37363</v>
      </c>
      <c r="M17" s="9" t="str">
        <f>'CRRG - All COVID projects'!E18</f>
        <v>Complete</v>
      </c>
      <c r="N17" s="19" t="str">
        <f>VLOOKUP(VALUE($A17),'CRRG - COVID OUH hosted'!$A$7:$H$99,3,FALSE)</f>
        <v>Complete</v>
      </c>
      <c r="O17" s="18">
        <f>IF(VLOOKUP($A17,'CRRG - COVID OUH hosted'!$A$7:$H$99,4,FALSE)=0,"",VLOOKUP($A17,'CRRG - COVID OUH hosted'!$A$7:$H$99,4,FALSE))</f>
        <v>43174</v>
      </c>
      <c r="P17" s="18" t="str">
        <f>VLOOKUP($A17,'CRRG - COVID OUH hosted'!$A$7:$H$99,5,FALSE)</f>
        <v>Service provision only</v>
      </c>
      <c r="Q17" s="6" t="str">
        <f>IF(VLOOKUP($A17,'CRRG - COVID OUH hosted'!$A$7:$H$99,6,FALSE)=0,"", VLOOKUP($A17,'CRRG - COVID OUH hosted'!$A$7:$H$99,6,FALSE))</f>
        <v/>
      </c>
      <c r="R17" s="6" t="str">
        <f>IF(VLOOKUP($A17,'CRRG - COVID OUH hosted'!$A$7:$H$99,7,FALSE)=0,"",VLOOKUP($A17,'CRRG - COVID OUH hosted'!$A$7:$H$99,7,FALSE))</f>
        <v>Kelly, Dr Dominic</v>
      </c>
      <c r="S17" s="6">
        <f>VLOOKUP($A17,'CRRG - COVID OUH hosted'!$A$7:$H$99,8,FALSE)</f>
        <v>134</v>
      </c>
    </row>
    <row r="18" spans="1:19" x14ac:dyDescent="0.25">
      <c r="A18" s="12">
        <f>'CRRG - All COVID projects'!A19</f>
        <v>13280</v>
      </c>
      <c r="B18" s="9" t="str">
        <f>'CRRG - All COVID projects'!B19</f>
        <v>Be on the TEAM: Teenagers against Meningitis</v>
      </c>
      <c r="C18" s="9" t="str">
        <f>'CRRG - All COVID projects'!C19</f>
        <v>Evaluating the effect of immunisation with group B meningococcal vaccines on meningococcal carriage</v>
      </c>
      <c r="D18" s="9" t="str">
        <f>'CRRG - All COVID projects'!D19</f>
        <v>Clinical trial of an investigational medicinal product</v>
      </c>
      <c r="E18" s="19" t="str">
        <f>IF(ISNA(VLOOKUP(A18,IMP!$A$6:$B$31,2,FALSE)),"",VLOOKUP(A18,IMP!$A$6:$B$31,2,FALSE))</f>
        <v>Trumenba;Bexsero</v>
      </c>
      <c r="F18" s="2" t="str">
        <f>IF('CRRG - All COVID projects'!K19=0,"",'CRRG - All COVID projects'!K19)</f>
        <v>IV</v>
      </c>
      <c r="G18" s="2" t="str">
        <f>IF('CRRG - All COVID projects'!G19=0,"",'CRRG - All COVID projects'!G19)</f>
        <v/>
      </c>
      <c r="H18" s="9" t="str">
        <f>'CRRG - All COVID projects'!H19</f>
        <v>COVID-19 (by amendment)</v>
      </c>
      <c r="I18" s="9" t="str">
        <f>IF('CRRG - All COVID projects'!F19=0,"",'CRRG - All COVID projects'!F19)</f>
        <v>Snape, Prof Matthew</v>
      </c>
      <c r="J18" s="9" t="str">
        <f>IF(ISNA(VLOOKUP(A18,'CRRG - COVID UO or OUH sponsore'!$A$7:$B$70,2,FALSE)),'CRRG - All COVID projects'!L19,(VLOOKUP(A18,'CRRG - COVID UO or OUH sponsore'!$A$7:$B$70,2,FALSE)))</f>
        <v>University of Oxford</v>
      </c>
      <c r="K18" s="9">
        <f>'CRRG - All COVID projects'!J19</f>
        <v>239091</v>
      </c>
      <c r="L18" s="11">
        <f>IF('CRRG - All COVID projects'!I19="","",'CRRG - All COVID projects'!I19)</f>
        <v>37350</v>
      </c>
      <c r="M18" s="9" t="str">
        <f>'CRRG - All COVID projects'!E19</f>
        <v>Recruiting</v>
      </c>
      <c r="N18" s="19" t="e">
        <f>VLOOKUP(VALUE($A18),'CRRG - COVID OUH hosted'!$A$7:$H$99,3,FALSE)</f>
        <v>#N/A</v>
      </c>
      <c r="O18" s="18" t="e">
        <f>IF(VLOOKUP($A18,'CRRG - COVID OUH hosted'!$A$7:$H$99,4,FALSE)=0,"",VLOOKUP($A18,'CRRG - COVID OUH hosted'!$A$7:$H$99,4,FALSE))</f>
        <v>#N/A</v>
      </c>
      <c r="P18" s="18" t="e">
        <f>VLOOKUP($A18,'CRRG - COVID OUH hosted'!$A$7:$H$99,5,FALSE)</f>
        <v>#N/A</v>
      </c>
      <c r="Q18" s="6" t="e">
        <f>IF(VLOOKUP($A18,'CRRG - COVID OUH hosted'!$A$7:$H$99,6,FALSE)=0,"", VLOOKUP($A18,'CRRG - COVID OUH hosted'!$A$7:$H$99,6,FALSE))</f>
        <v>#N/A</v>
      </c>
      <c r="R18" s="6" t="e">
        <f>IF(VLOOKUP($A18,'CRRG - COVID OUH hosted'!$A$7:$H$99,7,FALSE)=0,"",VLOOKUP($A18,'CRRG - COVID OUH hosted'!$A$7:$H$99,7,FALSE))</f>
        <v>#N/A</v>
      </c>
      <c r="S18" s="6" t="e">
        <f>VLOOKUP($A18,'CRRG - COVID OUH hosted'!$A$7:$H$99,8,FALSE)</f>
        <v>#N/A</v>
      </c>
    </row>
    <row r="19" spans="1:19" x14ac:dyDescent="0.25">
      <c r="A19" s="12">
        <f>'CRRG - All COVID projects'!A20</f>
        <v>13900</v>
      </c>
      <c r="B19" s="9" t="str">
        <f>'CRRG - All COVID projects'!B20</f>
        <v>BioAID</v>
      </c>
      <c r="C19" s="9" t="str">
        <f>'CRRG - All COVID projects'!C20</f>
        <v>NIHR BioResource-Adult Infectious Disease</v>
      </c>
      <c r="D19" s="9" t="str">
        <f>'CRRG - All COVID projects'!D20</f>
        <v>Research tissue bank</v>
      </c>
      <c r="E19" s="19" t="str">
        <f>IF(ISNA(VLOOKUP(A19,IMP!$A$6:$B$31,2,FALSE)),"",VLOOKUP(A19,IMP!$A$6:$B$31,2,FALSE))</f>
        <v/>
      </c>
      <c r="F19" s="2" t="str">
        <f>IF('CRRG - All COVID projects'!K20=0,"",'CRRG - All COVID projects'!K20)</f>
        <v/>
      </c>
      <c r="G19" s="2" t="str">
        <f>IF('CRRG - All COVID projects'!G20=0,"",'CRRG - All COVID projects'!G20)</f>
        <v/>
      </c>
      <c r="H19" s="9" t="str">
        <f>'CRRG - All COVID projects'!H20</f>
        <v>COVID-19 (by amendment)</v>
      </c>
      <c r="I19" s="9" t="str">
        <f>IF('CRRG - All COVID projects'!F20=0,"",'CRRG - All COVID projects'!F20)</f>
        <v>Noursadeghi, Dr Mahdad</v>
      </c>
      <c r="J19" s="9" t="str">
        <f>IF(ISNA(VLOOKUP(A19,'CRRG - COVID UO or OUH sponsore'!$A$7:$B$70,2,FALSE)),'CRRG - All COVID projects'!L20,(VLOOKUP(A19,'CRRG - COVID UO or OUH sponsore'!$A$7:$B$70,2,FALSE)))</f>
        <v>University College London</v>
      </c>
      <c r="K19" s="9">
        <f>'CRRG - All COVID projects'!J20</f>
        <v>259776</v>
      </c>
      <c r="L19" s="11">
        <f>IF('CRRG - All COVID projects'!I20="","",'CRRG - All COVID projects'!I20)</f>
        <v>36653</v>
      </c>
      <c r="M19" s="9" t="str">
        <f>'CRRG - All COVID projects'!E20</f>
        <v>Awaiting recruitment</v>
      </c>
      <c r="N19" s="19" t="str">
        <f>VLOOKUP(VALUE($A19),'CRRG - COVID OUH hosted'!$A$7:$H$99,3,FALSE)</f>
        <v>Active</v>
      </c>
      <c r="O19" s="18">
        <f>IF(VLOOKUP($A19,'CRRG - COVID OUH hosted'!$A$7:$H$99,4,FALSE)=0,"",VLOOKUP($A19,'CRRG - COVID OUH hosted'!$A$7:$H$99,4,FALSE))</f>
        <v>43381</v>
      </c>
      <c r="P19" s="18" t="str">
        <f>VLOOKUP($A19,'CRRG - COVID OUH hosted'!$A$7:$H$99,5,FALSE)</f>
        <v>Research tissue bank</v>
      </c>
      <c r="Q19" s="6" t="str">
        <f>IF(VLOOKUP($A19,'CRRG - COVID OUH hosted'!$A$7:$H$99,6,FALSE)=0,"", VLOOKUP($A19,'CRRG - COVID OUH hosted'!$A$7:$H$99,6,FALSE))</f>
        <v/>
      </c>
      <c r="R19" s="6" t="str">
        <f>IF(VLOOKUP($A19,'CRRG - COVID OUH hosted'!$A$7:$H$99,7,FALSE)=0,"",VLOOKUP($A19,'CRRG - COVID OUH hosted'!$A$7:$H$99,7,FALSE))</f>
        <v>Mentzer, Dr Alex</v>
      </c>
      <c r="S19" s="6">
        <f>VLOOKUP($A19,'CRRG - COVID OUH hosted'!$A$7:$H$99,8,FALSE)</f>
        <v>159</v>
      </c>
    </row>
    <row r="20" spans="1:19" x14ac:dyDescent="0.25">
      <c r="A20" s="12">
        <f>'CRRG - All COVID projects'!A21</f>
        <v>14134</v>
      </c>
      <c r="B20" s="9" t="str">
        <f>'CRRG - All COVID projects'!B21</f>
        <v>Sepsis Immunomics</v>
      </c>
      <c r="C20" s="9" t="str">
        <f>'CRRG - All COVID projects'!C21</f>
        <v>The GAinS investigators: application of an integrated immune -omic approach in sepsis</v>
      </c>
      <c r="D20" s="9" t="str">
        <f>'CRRG - All COVID projects'!D21</f>
        <v>Study limited to working with human tissue samples (or other human biological samples) and data (specific project only)</v>
      </c>
      <c r="E20" s="19" t="str">
        <f>IF(ISNA(VLOOKUP(A20,IMP!$A$6:$B$31,2,FALSE)),"",VLOOKUP(A20,IMP!$A$6:$B$31,2,FALSE))</f>
        <v/>
      </c>
      <c r="F20" s="2" t="str">
        <f>IF('CRRG - All COVID projects'!K21=0,"",'CRRG - All COVID projects'!K21)</f>
        <v/>
      </c>
      <c r="G20" s="2" t="str">
        <f>IF('CRRG - All COVID projects'!G21=0,"",'CRRG - All COVID projects'!G21)</f>
        <v/>
      </c>
      <c r="H20" s="9" t="str">
        <f>'CRRG - All COVID projects'!H21</f>
        <v>COVID-19 (by amendment)</v>
      </c>
      <c r="I20" s="9" t="str">
        <f>IF('CRRG - All COVID projects'!F21=0,"",'CRRG - All COVID projects'!F21)</f>
        <v>Knight, Prof Julian</v>
      </c>
      <c r="J20" s="9" t="str">
        <f>IF(ISNA(VLOOKUP(A20,'CRRG - COVID UO or OUH sponsore'!$A$7:$B$70,2,FALSE)),'CRRG - All COVID projects'!L21,(VLOOKUP(A20,'CRRG - COVID UO or OUH sponsore'!$A$7:$B$70,2,FALSE)))</f>
        <v>University of Oxford</v>
      </c>
      <c r="K20" s="9">
        <f>'CRRG - All COVID projects'!J21</f>
        <v>260007</v>
      </c>
      <c r="L20" s="11">
        <f>IF('CRRG - All COVID projects'!I21="","",'CRRG - All COVID projects'!I21)</f>
        <v>42294</v>
      </c>
      <c r="M20" s="9" t="str">
        <f>'CRRG - All COVID projects'!E21</f>
        <v>Recruiting</v>
      </c>
      <c r="N20" s="19" t="str">
        <f>VLOOKUP(VALUE($A20),'CRRG - COVID OUH hosted'!$A$7:$H$99,3,FALSE)</f>
        <v>Recruiting</v>
      </c>
      <c r="O20" s="18">
        <f>IF(VLOOKUP($A20,'CRRG - COVID OUH hosted'!$A$7:$H$99,4,FALSE)=0,"",VLOOKUP($A20,'CRRG - COVID OUH hosted'!$A$7:$H$99,4,FALSE))</f>
        <v>43747</v>
      </c>
      <c r="P20" s="18" t="str">
        <f>VLOOKUP($A20,'CRRG - COVID OUH hosted'!$A$7:$H$99,5,FALSE)</f>
        <v>Recruiting site</v>
      </c>
      <c r="Q20" s="6" t="str">
        <f>IF(VLOOKUP($A20,'CRRG - COVID OUH hosted'!$A$7:$H$99,6,FALSE)=0,"", VLOOKUP($A20,'CRRG - COVID OUH hosted'!$A$7:$H$99,6,FALSE))</f>
        <v/>
      </c>
      <c r="R20" s="6" t="str">
        <f>IF(VLOOKUP($A20,'CRRG - COVID OUH hosted'!$A$7:$H$99,7,FALSE)=0,"",VLOOKUP($A20,'CRRG - COVID OUH hosted'!$A$7:$H$99,7,FALSE))</f>
        <v>McKechnie, Dr Stuart</v>
      </c>
      <c r="S20" s="6">
        <f>VLOOKUP($A20,'CRRG - COVID OUH hosted'!$A$7:$H$99,8,FALSE)</f>
        <v>268</v>
      </c>
    </row>
    <row r="21" spans="1:19" x14ac:dyDescent="0.25">
      <c r="A21" s="12">
        <f>'CRRG - All COVID projects'!A22</f>
        <v>14147</v>
      </c>
      <c r="B21" s="9" t="str">
        <f>'CRRG - All COVID projects'!B22</f>
        <v>QResearch-Oxford Data Linkage Project</v>
      </c>
      <c r="C21" s="9" t="str">
        <f>'CRRG - All COVID projects'!C22</f>
        <v>QResearch-Oxford Data Linkage Project</v>
      </c>
      <c r="D21" s="9" t="str">
        <f>'CRRG - All COVID projects'!D22</f>
        <v>Research database</v>
      </c>
      <c r="E21" s="19" t="str">
        <f>IF(ISNA(VLOOKUP(A21,IMP!$A$6:$B$31,2,FALSE)),"",VLOOKUP(A21,IMP!$A$6:$B$31,2,FALSE))</f>
        <v/>
      </c>
      <c r="F21" s="2" t="str">
        <f>IF('CRRG - All COVID projects'!K22=0,"",'CRRG - All COVID projects'!K22)</f>
        <v/>
      </c>
      <c r="G21" s="2" t="str">
        <f>IF('CRRG - All COVID projects'!G22=0,"",'CRRG - All COVID projects'!G22)</f>
        <v/>
      </c>
      <c r="H21" s="9" t="str">
        <f>'CRRG - All COVID projects'!H22</f>
        <v>COVID-19 (by amendment)</v>
      </c>
      <c r="I21" s="9" t="str">
        <f>IF('CRRG - All COVID projects'!F22=0,"",'CRRG - All COVID projects'!F22)</f>
        <v>Hippisley-Cox, Prof Julia</v>
      </c>
      <c r="J21" s="9" t="str">
        <f>IF(ISNA(VLOOKUP(A21,'CRRG - COVID UO or OUH sponsore'!$A$7:$B$70,2,FALSE)),'CRRG - All COVID projects'!L22,(VLOOKUP(A21,'CRRG - COVID UO or OUH sponsore'!$A$7:$B$70,2,FALSE)))</f>
        <v>University of Oxford</v>
      </c>
      <c r="K21" s="9">
        <f>'CRRG - All COVID projects'!J22</f>
        <v>257790</v>
      </c>
      <c r="L21" s="11" t="str">
        <f>IF('CRRG - All COVID projects'!I22="","",'CRRG - All COVID projects'!I22)</f>
        <v/>
      </c>
      <c r="M21" s="9" t="str">
        <f>'CRRG - All COVID projects'!E22</f>
        <v>Awaiting recruitment</v>
      </c>
      <c r="N21" s="19" t="e">
        <f>VLOOKUP(VALUE($A21),'CRRG - COVID OUH hosted'!$A$7:$H$99,3,FALSE)</f>
        <v>#N/A</v>
      </c>
      <c r="O21" s="18" t="e">
        <f>IF(VLOOKUP($A21,'CRRG - COVID OUH hosted'!$A$7:$H$99,4,FALSE)=0,"",VLOOKUP($A21,'CRRG - COVID OUH hosted'!$A$7:$H$99,4,FALSE))</f>
        <v>#N/A</v>
      </c>
      <c r="P21" s="18" t="e">
        <f>VLOOKUP($A21,'CRRG - COVID OUH hosted'!$A$7:$H$99,5,FALSE)</f>
        <v>#N/A</v>
      </c>
      <c r="Q21" s="6" t="e">
        <f>IF(VLOOKUP($A21,'CRRG - COVID OUH hosted'!$A$7:$H$99,6,FALSE)=0,"", VLOOKUP($A21,'CRRG - COVID OUH hosted'!$A$7:$H$99,6,FALSE))</f>
        <v>#N/A</v>
      </c>
      <c r="R21" s="6" t="e">
        <f>IF(VLOOKUP($A21,'CRRG - COVID OUH hosted'!$A$7:$H$99,7,FALSE)=0,"",VLOOKUP($A21,'CRRG - COVID OUH hosted'!$A$7:$H$99,7,FALSE))</f>
        <v>#N/A</v>
      </c>
      <c r="S21" s="6" t="e">
        <f>VLOOKUP($A21,'CRRG - COVID OUH hosted'!$A$7:$H$99,8,FALSE)</f>
        <v>#N/A</v>
      </c>
    </row>
    <row r="22" spans="1:19" x14ac:dyDescent="0.25">
      <c r="A22" s="12">
        <f>'CRRG - All COVID projects'!A23</f>
        <v>14183</v>
      </c>
      <c r="B22" s="9" t="str">
        <f>'CRRG - All COVID projects'!B23</f>
        <v>Oxford Radcliffe Biobank</v>
      </c>
      <c r="C22" s="9" t="str">
        <f>'CRRG - All COVID projects'!C23</f>
        <v>Oxford Radcliffe Biobank</v>
      </c>
      <c r="D22" s="9" t="str">
        <f>'CRRG - All COVID projects'!D23</f>
        <v>Research tissue bank</v>
      </c>
      <c r="E22" s="19" t="str">
        <f>IF(ISNA(VLOOKUP(A22,IMP!$A$6:$B$31,2,FALSE)),"",VLOOKUP(A22,IMP!$A$6:$B$31,2,FALSE))</f>
        <v/>
      </c>
      <c r="F22" s="2" t="str">
        <f>IF('CRRG - All COVID projects'!K23=0,"",'CRRG - All COVID projects'!K23)</f>
        <v/>
      </c>
      <c r="G22" s="2" t="str">
        <f>IF('CRRG - All COVID projects'!G23=0,"",'CRRG - All COVID projects'!G23)</f>
        <v/>
      </c>
      <c r="H22" s="9" t="str">
        <f>'CRRG - All COVID projects'!H23</f>
        <v>COVID-19 (by amendment)</v>
      </c>
      <c r="I22" s="9" t="str">
        <f>IF('CRRG - All COVID projects'!F23=0,"",'CRRG - All COVID projects'!F23)</f>
        <v>Verrill, Dr Clare</v>
      </c>
      <c r="J22" s="9" t="str">
        <f>IF(ISNA(VLOOKUP(A22,'CRRG - COVID UO or OUH sponsore'!$A$7:$B$70,2,FALSE)),'CRRG - All COVID projects'!L23,(VLOOKUP(A22,'CRRG - COVID UO or OUH sponsore'!$A$7:$B$70,2,FALSE)))</f>
        <v>University of Oxford</v>
      </c>
      <c r="K22" s="9">
        <f>'CRRG - All COVID projects'!J23</f>
        <v>262470</v>
      </c>
      <c r="L22" s="11" t="str">
        <f>IF('CRRG - All COVID projects'!I23="","",'CRRG - All COVID projects'!I23)</f>
        <v/>
      </c>
      <c r="M22" s="9" t="str">
        <f>'CRRG - All COVID projects'!E23</f>
        <v>Awaiting recruitment</v>
      </c>
      <c r="N22" s="19" t="str">
        <f>VLOOKUP(VALUE($A22),'CRRG - COVID OUH hosted'!$A$7:$H$99,3,FALSE)</f>
        <v>Active</v>
      </c>
      <c r="O22" s="18">
        <f>IF(VLOOKUP($A22,'CRRG - COVID OUH hosted'!$A$7:$H$99,4,FALSE)=0,"",VLOOKUP($A22,'CRRG - COVID OUH hosted'!$A$7:$H$99,4,FALSE))</f>
        <v>43942</v>
      </c>
      <c r="P22" s="18" t="str">
        <f>VLOOKUP($A22,'CRRG - COVID OUH hosted'!$A$7:$H$99,5,FALSE)</f>
        <v>Research tissue bank</v>
      </c>
      <c r="Q22" s="6" t="str">
        <f>IF(VLOOKUP($A22,'CRRG - COVID OUH hosted'!$A$7:$H$99,6,FALSE)=0,"", VLOOKUP($A22,'CRRG - COVID OUH hosted'!$A$7:$H$99,6,FALSE))</f>
        <v/>
      </c>
      <c r="R22" s="6" t="str">
        <f>IF(VLOOKUP($A22,'CRRG - COVID OUH hosted'!$A$7:$H$99,7,FALSE)=0,"",VLOOKUP($A22,'CRRG - COVID OUH hosted'!$A$7:$H$99,7,FALSE))</f>
        <v>Verrill, Dr Clare</v>
      </c>
      <c r="S22" s="6">
        <f>VLOOKUP($A22,'CRRG - COVID OUH hosted'!$A$7:$H$99,8,FALSE)</f>
        <v>0</v>
      </c>
    </row>
    <row r="23" spans="1:19" x14ac:dyDescent="0.25">
      <c r="A23" s="12">
        <f>'CRRG - All COVID projects'!A24</f>
        <v>14200</v>
      </c>
      <c r="B23" s="9" t="str">
        <f>'CRRG - All COVID projects'!B24</f>
        <v>EchoVision</v>
      </c>
      <c r="C23" s="9" t="str">
        <f>'CRRG - All COVID projects'!C24</f>
        <v>Development of tools for quality assessment, quantification and outcome prediction from echocardiographic images</v>
      </c>
      <c r="D23" s="9" t="str">
        <f>'CRRG - All COVID projects'!D24</f>
        <v>Study limited to working with data (specific project only)</v>
      </c>
      <c r="E23" s="19" t="str">
        <f>IF(ISNA(VLOOKUP(A23,IMP!$A$6:$B$31,2,FALSE)),"",VLOOKUP(A23,IMP!$A$6:$B$31,2,FALSE))</f>
        <v/>
      </c>
      <c r="F23" s="2" t="str">
        <f>IF('CRRG - All COVID projects'!K24=0,"",'CRRG - All COVID projects'!K24)</f>
        <v/>
      </c>
      <c r="G23" s="2" t="str">
        <f>IF('CRRG - All COVID projects'!G24=0,"",'CRRG - All COVID projects'!G24)</f>
        <v/>
      </c>
      <c r="H23" s="9" t="str">
        <f>'CRRG - All COVID projects'!H24</f>
        <v>COVID-19 (by amendment)</v>
      </c>
      <c r="I23" s="9" t="str">
        <f>IF('CRRG - All COVID projects'!F24=0,"",'CRRG - All COVID projects'!F24)</f>
        <v>Leeson, Prof Paul</v>
      </c>
      <c r="J23" s="9" t="str">
        <f>IF(ISNA(VLOOKUP(A23,'CRRG - COVID UO or OUH sponsore'!$A$7:$B$70,2,FALSE)),'CRRG - All COVID projects'!L24,(VLOOKUP(A23,'CRRG - COVID UO or OUH sponsore'!$A$7:$B$70,2,FALSE)))</f>
        <v>University of Oxford</v>
      </c>
      <c r="K23" s="9">
        <f>'CRRG - All COVID projects'!J24</f>
        <v>251473</v>
      </c>
      <c r="L23" s="11" t="str">
        <f>IF('CRRG - All COVID projects'!I24="","",'CRRG - All COVID projects'!I24)</f>
        <v/>
      </c>
      <c r="M23" s="9" t="str">
        <f>'CRRG - All COVID projects'!E24</f>
        <v>Recruiting</v>
      </c>
      <c r="N23" s="19" t="str">
        <f>VLOOKUP(VALUE($A23),'CRRG - COVID OUH hosted'!$A$7:$H$99,3,FALSE)</f>
        <v>Active</v>
      </c>
      <c r="O23" s="18">
        <f>IF(VLOOKUP($A23,'CRRG - COVID OUH hosted'!$A$7:$H$99,4,FALSE)=0,"",VLOOKUP($A23,'CRRG - COVID OUH hosted'!$A$7:$H$99,4,FALSE))</f>
        <v>43602</v>
      </c>
      <c r="P23" s="18" t="str">
        <f>VLOOKUP($A23,'CRRG - COVID OUH hosted'!$A$7:$H$99,5,FALSE)</f>
        <v>Other non-recruiting site</v>
      </c>
      <c r="Q23" s="6" t="str">
        <f>IF(VLOOKUP($A23,'CRRG - COVID OUH hosted'!$A$7:$H$99,6,FALSE)=0,"", VLOOKUP($A23,'CRRG - COVID OUH hosted'!$A$7:$H$99,6,FALSE))</f>
        <v/>
      </c>
      <c r="R23" s="6" t="str">
        <f>IF(VLOOKUP($A23,'CRRG - COVID OUH hosted'!$A$7:$H$99,7,FALSE)=0,"",VLOOKUP($A23,'CRRG - COVID OUH hosted'!$A$7:$H$99,7,FALSE))</f>
        <v>Leeson, Prof Paul</v>
      </c>
      <c r="S23" s="6">
        <f>VLOOKUP($A23,'CRRG - COVID OUH hosted'!$A$7:$H$99,8,FALSE)</f>
        <v>0</v>
      </c>
    </row>
    <row r="24" spans="1:19" x14ac:dyDescent="0.25">
      <c r="A24" s="12">
        <f>'CRRG - All COVID projects'!A25</f>
        <v>14303</v>
      </c>
      <c r="B24" s="9" t="str">
        <f>'CRRG - All COVID projects'!B25</f>
        <v>Immune CAP</v>
      </c>
      <c r="C24" s="9" t="str">
        <f>'CRRG - All COVID projects'!C25</f>
        <v>Tissue-resident memory T-cell (TRM) response in severe Community Acquired Pneumonia (ImmuneCAP Study): An observational pilot study</v>
      </c>
      <c r="D24" s="9" t="str">
        <f>'CRRG - All COVID projects'!D25</f>
        <v>Study limited to working with human tissue samples (or other human biological samples) and data (specific project only)</v>
      </c>
      <c r="E24" s="19" t="str">
        <f>IF(ISNA(VLOOKUP(A24,IMP!$A$6:$B$31,2,FALSE)),"",VLOOKUP(A24,IMP!$A$6:$B$31,2,FALSE))</f>
        <v/>
      </c>
      <c r="F24" s="2" t="str">
        <f>IF('CRRG - All COVID projects'!K25=0,"",'CRRG - All COVID projects'!K25)</f>
        <v/>
      </c>
      <c r="G24" s="2" t="str">
        <f>IF('CRRG - All COVID projects'!G25=0,"",'CRRG - All COVID projects'!G25)</f>
        <v/>
      </c>
      <c r="H24" s="9" t="str">
        <f>'CRRG - All COVID projects'!H25</f>
        <v>COVID-19 (by amendment)</v>
      </c>
      <c r="I24" s="9" t="str">
        <f>IF('CRRG - All COVID projects'!F25=0,"",'CRRG - All COVID projects'!F25)</f>
        <v>Andersen, Dr Christopher</v>
      </c>
      <c r="J24" s="9" t="str">
        <f>IF(ISNA(VLOOKUP(A24,'CRRG - COVID UO or OUH sponsore'!$A$7:$B$70,2,FALSE)),'CRRG - All COVID projects'!L25,(VLOOKUP(A24,'CRRG - COVID UO or OUH sponsore'!$A$7:$B$70,2,FALSE)))</f>
        <v>University of Oxford</v>
      </c>
      <c r="K24" s="9">
        <f>'CRRG - All COVID projects'!J25</f>
        <v>263517</v>
      </c>
      <c r="L24" s="11">
        <f>IF('CRRG - All COVID projects'!I25="","",'CRRG - All COVID projects'!I25)</f>
        <v>42737</v>
      </c>
      <c r="M24" s="9" t="str">
        <f>'CRRG - All COVID projects'!E25</f>
        <v>Awaiting recruitment</v>
      </c>
      <c r="N24" s="19" t="str">
        <f>VLOOKUP(VALUE($A24),'CRRG - COVID OUH hosted'!$A$7:$H$99,3,FALSE)</f>
        <v>Awaiting first participant</v>
      </c>
      <c r="O24" s="18">
        <f>IF(VLOOKUP($A24,'CRRG - COVID OUH hosted'!$A$7:$H$99,4,FALSE)=0,"",VLOOKUP($A24,'CRRG - COVID OUH hosted'!$A$7:$H$99,4,FALSE))</f>
        <v>43818</v>
      </c>
      <c r="P24" s="18" t="str">
        <f>VLOOKUP($A24,'CRRG - COVID OUH hosted'!$A$7:$H$99,5,FALSE)</f>
        <v>Recruiting site</v>
      </c>
      <c r="Q24" s="6" t="str">
        <f>IF(VLOOKUP($A24,'CRRG - COVID OUH hosted'!$A$7:$H$99,6,FALSE)=0,"", VLOOKUP($A24,'CRRG - COVID OUH hosted'!$A$7:$H$99,6,FALSE))</f>
        <v/>
      </c>
      <c r="R24" s="6" t="str">
        <f>IF(VLOOKUP($A24,'CRRG - COVID OUH hosted'!$A$7:$H$99,7,FALSE)=0,"",VLOOKUP($A24,'CRRG - COVID OUH hosted'!$A$7:$H$99,7,FALSE))</f>
        <v>Andersen, Dr Christopher</v>
      </c>
      <c r="S24" s="6">
        <f>VLOOKUP($A24,'CRRG - COVID OUH hosted'!$A$7:$H$99,8,FALSE)</f>
        <v>0</v>
      </c>
    </row>
    <row r="25" spans="1:19" x14ac:dyDescent="0.25">
      <c r="A25" s="12">
        <f>'CRRG - All COVID projects'!A26</f>
        <v>14304</v>
      </c>
      <c r="B25" s="9" t="str">
        <f>'CRRG - All COVID projects'!B26</f>
        <v>What s the STORY (Serum Testing Of Representative Youngsters)</v>
      </c>
      <c r="C25" s="9" t="str">
        <f>'CRRG - All COVID projects'!C26</f>
        <v>Sero-epidemiological survey of England in 2019/2020</v>
      </c>
      <c r="D25" s="9" t="str">
        <f>'CRRG - All COVID projects'!D26</f>
        <v>Basic science study involving procedures with human participants</v>
      </c>
      <c r="E25" s="19" t="str">
        <f>IF(ISNA(VLOOKUP(A25,IMP!$A$6:$B$31,2,FALSE)),"",VLOOKUP(A25,IMP!$A$6:$B$31,2,FALSE))</f>
        <v/>
      </c>
      <c r="F25" s="2" t="str">
        <f>IF('CRRG - All COVID projects'!K26=0,"",'CRRG - All COVID projects'!K26)</f>
        <v/>
      </c>
      <c r="G25" s="2" t="str">
        <f>IF('CRRG - All COVID projects'!G26=0,"",'CRRG - All COVID projects'!G26)</f>
        <v>UPH</v>
      </c>
      <c r="H25" s="9" t="str">
        <f>'CRRG - All COVID projects'!H26</f>
        <v>COVID-19 (by amendment)</v>
      </c>
      <c r="I25" s="9" t="str">
        <f>IF('CRRG - All COVID projects'!F26=0,"",'CRRG - All COVID projects'!F26)</f>
        <v>Snape, Prof Matthew</v>
      </c>
      <c r="J25" s="9" t="str">
        <f>IF(ISNA(VLOOKUP(A25,'CRRG - COVID UO or OUH sponsore'!$A$7:$B$70,2,FALSE)),'CRRG - All COVID projects'!L26,(VLOOKUP(A25,'CRRG - COVID UO or OUH sponsore'!$A$7:$B$70,2,FALSE)))</f>
        <v>University of Oxford</v>
      </c>
      <c r="K25" s="9">
        <f>'CRRG - All COVID projects'!J26</f>
        <v>263097</v>
      </c>
      <c r="L25" s="11">
        <f>IF('CRRG - All COVID projects'!I26="","",'CRRG - All COVID projects'!I26)</f>
        <v>42523</v>
      </c>
      <c r="M25" s="9" t="str">
        <f>'CRRG - All COVID projects'!E26</f>
        <v>Awaiting recruitment</v>
      </c>
      <c r="N25" s="19" t="str">
        <f>VLOOKUP(VALUE($A25),'CRRG - COVID OUH hosted'!$A$7:$H$99,3,FALSE)</f>
        <v>Active</v>
      </c>
      <c r="O25" s="18">
        <f>IF(VLOOKUP($A25,'CRRG - COVID OUH hosted'!$A$7:$H$99,4,FALSE)=0,"",VLOOKUP($A25,'CRRG - COVID OUH hosted'!$A$7:$H$99,4,FALSE))</f>
        <v>43909</v>
      </c>
      <c r="P25" s="18" t="str">
        <f>VLOOKUP($A25,'CRRG - COVID OUH hosted'!$A$7:$H$99,5,FALSE)</f>
        <v>Service provision only</v>
      </c>
      <c r="Q25" s="6" t="str">
        <f>IF(VLOOKUP($A25,'CRRG - COVID OUH hosted'!$A$7:$H$99,6,FALSE)=0,"", VLOOKUP($A25,'CRRG - COVID OUH hosted'!$A$7:$H$99,6,FALSE))</f>
        <v/>
      </c>
      <c r="R25" s="6" t="str">
        <f>IF(VLOOKUP($A25,'CRRG - COVID OUH hosted'!$A$7:$H$99,7,FALSE)=0,"",VLOOKUP($A25,'CRRG - COVID OUH hosted'!$A$7:$H$99,7,FALSE))</f>
        <v>Snape, Prof Matthew</v>
      </c>
      <c r="S25" s="6">
        <f>VLOOKUP($A25,'CRRG - COVID OUH hosted'!$A$7:$H$99,8,FALSE)</f>
        <v>0</v>
      </c>
    </row>
    <row r="26" spans="1:19" x14ac:dyDescent="0.25">
      <c r="A26" s="12">
        <f>'CRRG - All COVID projects'!A27</f>
        <v>14398</v>
      </c>
      <c r="B26" s="9" t="str">
        <f>'CRRG - All COVID projects'!B27</f>
        <v>CALM-ED: Computer Assisted Lessening of intrusive Memories in ED</v>
      </c>
      <c r="C26" s="9" t="str">
        <f>'CRRG - All COVID projects'!C27</f>
        <v>Reducing Intrusive Memories of Work-Related Traumatic Events, including COVID-19, in NHS Staff using a Simple Cognitive Task</v>
      </c>
      <c r="D26" s="9" t="str">
        <f>'CRRG - All COVID projects'!D27</f>
        <v>Basic science study involving procedures with human participants</v>
      </c>
      <c r="E26" s="19" t="str">
        <f>IF(ISNA(VLOOKUP(A26,IMP!$A$6:$B$31,2,FALSE)),"",VLOOKUP(A26,IMP!$A$6:$B$31,2,FALSE))</f>
        <v/>
      </c>
      <c r="F26" s="2" t="str">
        <f>IF('CRRG - All COVID projects'!K27=0,"",'CRRG - All COVID projects'!K27)</f>
        <v/>
      </c>
      <c r="G26" s="2" t="str">
        <f>IF('CRRG - All COVID projects'!G27=0,"",'CRRG - All COVID projects'!G27)</f>
        <v/>
      </c>
      <c r="H26" s="9" t="str">
        <f>'CRRG - All COVID projects'!H27</f>
        <v>COVID-19 (by amendment)</v>
      </c>
      <c r="I26" s="9" t="str">
        <f>IF('CRRG - All COVID projects'!F27=0,"",'CRRG - All COVID projects'!F27)</f>
        <v>Steel, Dr Craig</v>
      </c>
      <c r="J26" s="9" t="str">
        <f>IF(ISNA(VLOOKUP(A26,'CRRG - COVID UO or OUH sponsore'!$A$7:$B$70,2,FALSE)),'CRRG - All COVID projects'!L27,(VLOOKUP(A26,'CRRG - COVID UO or OUH sponsore'!$A$7:$B$70,2,FALSE)))</f>
        <v>University of Oxford</v>
      </c>
      <c r="K26" s="9">
        <f>'CRRG - All COVID projects'!J27</f>
        <v>266242</v>
      </c>
      <c r="L26" s="11">
        <f>IF('CRRG - All COVID projects'!I27="","",'CRRG - All COVID projects'!I27)</f>
        <v>43699</v>
      </c>
      <c r="M26" s="9" t="str">
        <f>'CRRG - All COVID projects'!E27</f>
        <v>Complete</v>
      </c>
      <c r="N26" s="19" t="str">
        <f>VLOOKUP(VALUE($A26),'CRRG - COVID OUH hosted'!$A$7:$H$99,3,FALSE)</f>
        <v>Complete</v>
      </c>
      <c r="O26" s="18">
        <f>IF(VLOOKUP($A26,'CRRG - COVID OUH hosted'!$A$7:$H$99,4,FALSE)=0,"",VLOOKUP($A26,'CRRG - COVID OUH hosted'!$A$7:$H$99,4,FALSE))</f>
        <v>43773</v>
      </c>
      <c r="P26" s="18" t="str">
        <f>VLOOKUP($A26,'CRRG - COVID OUH hosted'!$A$7:$H$99,5,FALSE)</f>
        <v>Recruiting site</v>
      </c>
      <c r="Q26" s="6" t="str">
        <f>IF(VLOOKUP($A26,'CRRG - COVID OUH hosted'!$A$7:$H$99,6,FALSE)=0,"", VLOOKUP($A26,'CRRG - COVID OUH hosted'!$A$7:$H$99,6,FALSE))</f>
        <v/>
      </c>
      <c r="R26" s="6" t="str">
        <f>IF(VLOOKUP($A26,'CRRG - COVID OUH hosted'!$A$7:$H$99,7,FALSE)=0,"",VLOOKUP($A26,'CRRG - COVID OUH hosted'!$A$7:$H$99,7,FALSE))</f>
        <v>Steel, Dr Craig</v>
      </c>
      <c r="S26" s="6">
        <f>VLOOKUP($A26,'CRRG - COVID OUH hosted'!$A$7:$H$99,8,FALSE)</f>
        <v>5</v>
      </c>
    </row>
    <row r="27" spans="1:19" x14ac:dyDescent="0.25">
      <c r="A27" s="12">
        <f>'CRRG - All COVID projects'!A28</f>
        <v>14498</v>
      </c>
      <c r="B27" s="9" t="str">
        <f>'CRRG - All COVID projects'!B28</f>
        <v>Respiratory virus detection directly from clinical samples</v>
      </c>
      <c r="C27" s="9" t="str">
        <f>'CRRG - All COVID projects'!C28</f>
        <v>A comparison of clinical sample collection methods to detect Influenza virus, SARS-CoV-2 and other respiratory pathogens using whole genome sequencing rapid testing modalities including whole genome sequencing</v>
      </c>
      <c r="D27" s="9" t="str">
        <f>'CRRG - All COVID projects'!D28</f>
        <v>Basic science study involving procedures with human participants</v>
      </c>
      <c r="E27" s="19" t="str">
        <f>IF(ISNA(VLOOKUP(A27,IMP!$A$6:$B$31,2,FALSE)),"",VLOOKUP(A27,IMP!$A$6:$B$31,2,FALSE))</f>
        <v/>
      </c>
      <c r="F27" s="2" t="str">
        <f>IF('CRRG - All COVID projects'!K28=0,"",'CRRG - All COVID projects'!K28)</f>
        <v/>
      </c>
      <c r="G27" s="2" t="str">
        <f>IF('CRRG - All COVID projects'!G28=0,"",'CRRG - All COVID projects'!G28)</f>
        <v>UPH</v>
      </c>
      <c r="H27" s="9" t="str">
        <f>'CRRG - All COVID projects'!H28</f>
        <v>COVID-19 (by amendment)</v>
      </c>
      <c r="I27" s="9" t="str">
        <f>IF('CRRG - All COVID projects'!F28=0,"",'CRRG - All COVID projects'!F28)</f>
        <v>Crook, Prof Derrick William</v>
      </c>
      <c r="J27" s="9" t="str">
        <f>IF(ISNA(VLOOKUP(A27,'CRRG - COVID UO or OUH sponsore'!$A$7:$B$70,2,FALSE)),'CRRG - All COVID projects'!L28,(VLOOKUP(A27,'CRRG - COVID UO or OUH sponsore'!$A$7:$B$70,2,FALSE)))</f>
        <v>University of Oxford</v>
      </c>
      <c r="K27" s="9">
        <f>'CRRG - All COVID projects'!J28</f>
        <v>269573</v>
      </c>
      <c r="L27" s="11" t="str">
        <f>IF('CRRG - All COVID projects'!I28="","",'CRRG - All COVID projects'!I28)</f>
        <v/>
      </c>
      <c r="M27" s="9" t="str">
        <f>'CRRG - All COVID projects'!E28</f>
        <v>Recruiting</v>
      </c>
      <c r="N27" s="19" t="str">
        <f>VLOOKUP(VALUE($A27),'CRRG - COVID OUH hosted'!$A$7:$H$99,3,FALSE)</f>
        <v>Recruiting</v>
      </c>
      <c r="O27" s="18">
        <f>IF(VLOOKUP($A27,'CRRG - COVID OUH hosted'!$A$7:$H$99,4,FALSE)=0,"",VLOOKUP($A27,'CRRG - COVID OUH hosted'!$A$7:$H$99,4,FALSE))</f>
        <v>43838</v>
      </c>
      <c r="P27" s="18" t="str">
        <f>VLOOKUP($A27,'CRRG - COVID OUH hosted'!$A$7:$H$99,5,FALSE)</f>
        <v>Recruiting site</v>
      </c>
      <c r="Q27" s="6" t="str">
        <f>IF(VLOOKUP($A27,'CRRG - COVID OUH hosted'!$A$7:$H$99,6,FALSE)=0,"", VLOOKUP($A27,'CRRG - COVID OUH hosted'!$A$7:$H$99,6,FALSE))</f>
        <v/>
      </c>
      <c r="R27" s="6" t="str">
        <f>IF(VLOOKUP($A27,'CRRG - COVID OUH hosted'!$A$7:$H$99,7,FALSE)=0,"",VLOOKUP($A27,'CRRG - COVID OUH hosted'!$A$7:$H$99,7,FALSE))</f>
        <v>Crook, Prof Derrick William</v>
      </c>
      <c r="S27" s="6">
        <f>VLOOKUP($A27,'CRRG - COVID OUH hosted'!$A$7:$H$99,8,FALSE)</f>
        <v>134</v>
      </c>
    </row>
    <row r="28" spans="1:19" x14ac:dyDescent="0.25">
      <c r="A28" s="12">
        <f>'CRRG - All COVID projects'!A29</f>
        <v>14573</v>
      </c>
      <c r="B28" s="9" t="str">
        <f>'CRRG - All COVID projects'!B29</f>
        <v>PHIND Study</v>
      </c>
      <c r="C28" s="9" t="str">
        <f>'CRRG - All COVID projects'!C29</f>
        <v>Clinical evaluation of a POC assay to identify PHenotypes IN the Acute Respiratory Distress Syndrome</v>
      </c>
      <c r="D28" s="9" t="str">
        <f>'CRRG - All COVID projects'!D29</f>
        <v>Basic science study involving procedures with human participants</v>
      </c>
      <c r="E28" s="19" t="str">
        <f>IF(ISNA(VLOOKUP(A28,IMP!$A$6:$B$31,2,FALSE)),"",VLOOKUP(A28,IMP!$A$6:$B$31,2,FALSE))</f>
        <v/>
      </c>
      <c r="F28" s="2" t="str">
        <f>IF('CRRG - All COVID projects'!K29=0,"",'CRRG - All COVID projects'!K29)</f>
        <v/>
      </c>
      <c r="G28" s="2" t="str">
        <f>IF('CRRG - All COVID projects'!G29=0,"",'CRRG - All COVID projects'!G29)</f>
        <v/>
      </c>
      <c r="H28" s="9" t="str">
        <f>'CRRG - All COVID projects'!H29</f>
        <v>COVID-19 (by amendment)</v>
      </c>
      <c r="I28" s="9" t="str">
        <f>IF('CRRG - All COVID projects'!F29=0,"",'CRRG - All COVID projects'!F29)</f>
        <v>McAuley, Prof Daniel</v>
      </c>
      <c r="J28" s="9" t="str">
        <f>IF(ISNA(VLOOKUP(A28,'CRRG - COVID UO or OUH sponsore'!$A$7:$B$70,2,FALSE)),'CRRG - All COVID projects'!L29,(VLOOKUP(A28,'CRRG - COVID UO or OUH sponsore'!$A$7:$B$70,2,FALSE)))</f>
        <v>Queens University Belfast</v>
      </c>
      <c r="K28" s="9">
        <f>'CRRG - All COVID projects'!J29</f>
        <v>261548</v>
      </c>
      <c r="L28" s="11">
        <f>IF('CRRG - All COVID projects'!I29="","",'CRRG - All COVID projects'!I29)</f>
        <v>43135</v>
      </c>
      <c r="M28" s="9" t="str">
        <f>'CRRG - All COVID projects'!E29</f>
        <v>Awaiting recruitment</v>
      </c>
      <c r="N28" s="19" t="str">
        <f>VLOOKUP(VALUE($A28),'CRRG - COVID OUH hosted'!$A$7:$H$99,3,FALSE)</f>
        <v>Awaiting first participant</v>
      </c>
      <c r="O28" s="18">
        <f>IF(VLOOKUP($A28,'CRRG - COVID OUH hosted'!$A$7:$H$99,4,FALSE)=0,"",VLOOKUP($A28,'CRRG - COVID OUH hosted'!$A$7:$H$99,4,FALSE))</f>
        <v>43784</v>
      </c>
      <c r="P28" s="18" t="str">
        <f>VLOOKUP($A28,'CRRG - COVID OUH hosted'!$A$7:$H$99,5,FALSE)</f>
        <v>Recruiting site</v>
      </c>
      <c r="Q28" s="6" t="str">
        <f>IF(VLOOKUP($A28,'CRRG - COVID OUH hosted'!$A$7:$H$99,6,FALSE)=0,"", VLOOKUP($A28,'CRRG - COVID OUH hosted'!$A$7:$H$99,6,FALSE))</f>
        <v/>
      </c>
      <c r="R28" s="6" t="str">
        <f>IF(VLOOKUP($A28,'CRRG - COVID OUH hosted'!$A$7:$H$99,7,FALSE)=0,"",VLOOKUP($A28,'CRRG - COVID OUH hosted'!$A$7:$H$99,7,FALSE))</f>
        <v>McKechnie, Dr Stuart</v>
      </c>
      <c r="S28" s="6">
        <f>VLOOKUP($A28,'CRRG - COVID OUH hosted'!$A$7:$H$99,8,FALSE)</f>
        <v>0</v>
      </c>
    </row>
    <row r="29" spans="1:19" x14ac:dyDescent="0.25">
      <c r="A29" s="12">
        <f>'CRRG - All COVID projects'!A30</f>
        <v>14727</v>
      </c>
      <c r="B29" s="9" t="str">
        <f>'CRRG - All COVID projects'!B30</f>
        <v>REMAP-CAP</v>
      </c>
      <c r="C29" s="9" t="str">
        <f>'CRRG - All COVID projects'!C30</f>
        <v>Randomized, Embedded, Multifactorial, Adaptive Platform trial for Community-Acquired Pneumonia</v>
      </c>
      <c r="D29" s="9" t="str">
        <f>'CRRG - All COVID projects'!D30</f>
        <v>Clinical trial of an investigational medicinal product</v>
      </c>
      <c r="E29" s="19" t="str">
        <f>IF(ISNA(VLOOKUP(A29,IMP!$A$6:$B$31,2,FALSE)),"",VLOOKUP(A29,IMP!$A$6:$B$31,2,FALSE))</f>
        <v>Pascorbin;Ceftriaxone;Moxifloxacin;Levofloxacin;Piperacillin-tazobactam;Ceftaroline;Amoxicillin-clavulanate;Azithromycin;Clarithromycin;Hydrocortisone;Interferon beta-1a;Anakinra;Lopinavir/Ritonavir;Sarilumab unlicensed;Kaletra 80mg/20mg Oral Solution;Ascorbic Acid (Vitamin C);Simvastatin;Added at SA 25: Ramipril, Lisinopril, Perindopril, Enalapril, Captopril, Losartan, Valsartan, Candesartan, Irbesartan_x000D_
(All chemical and licensed with SmPC)</v>
      </c>
      <c r="F29" s="2" t="str">
        <f>IF('CRRG - All COVID projects'!K30=0,"",'CRRG - All COVID projects'!K30)</f>
        <v>IV</v>
      </c>
      <c r="G29" s="2" t="str">
        <f>IF('CRRG - All COVID projects'!G30=0,"",'CRRG - All COVID projects'!G30)</f>
        <v>UPH</v>
      </c>
      <c r="H29" s="9" t="str">
        <f>'CRRG - All COVID projects'!H30</f>
        <v>COVID-19</v>
      </c>
      <c r="I29" s="9" t="str">
        <f>IF('CRRG - All COVID projects'!F30=0,"",'CRRG - All COVID projects'!F30)</f>
        <v>Gordon, Dr Anthony</v>
      </c>
      <c r="J29" s="9" t="str">
        <f>IF(ISNA(VLOOKUP(A29,'CRRG - COVID UO or OUH sponsore'!$A$7:$B$70,2,FALSE)),'CRRG - All COVID projects'!L30,(VLOOKUP(A29,'CRRG - COVID UO or OUH sponsore'!$A$7:$B$70,2,FALSE)))</f>
        <v>University Medical Centre Utrecht</v>
      </c>
      <c r="K29" s="9">
        <f>'CRRG - All COVID projects'!J30</f>
        <v>237150</v>
      </c>
      <c r="L29" s="11">
        <f>IF('CRRG - All COVID projects'!I30="","",'CRRG - All COVID projects'!I30)</f>
        <v>38197</v>
      </c>
      <c r="M29" s="9" t="str">
        <f>'CRRG - All COVID projects'!E30</f>
        <v>Recruiting</v>
      </c>
      <c r="N29" s="19" t="str">
        <f>VLOOKUP(VALUE($A29),'CRRG - COVID OUH hosted'!$A$7:$H$99,3,FALSE)</f>
        <v>Recruiting</v>
      </c>
      <c r="O29" s="18">
        <f>IF(VLOOKUP($A29,'CRRG - COVID OUH hosted'!$A$7:$H$99,4,FALSE)=0,"",VLOOKUP($A29,'CRRG - COVID OUH hosted'!$A$7:$H$99,4,FALSE))</f>
        <v>43928</v>
      </c>
      <c r="P29" s="18" t="str">
        <f>VLOOKUP($A29,'CRRG - COVID OUH hosted'!$A$7:$H$99,5,FALSE)</f>
        <v>Recruiting site</v>
      </c>
      <c r="Q29" s="6" t="str">
        <f>IF(VLOOKUP($A29,'CRRG - COVID OUH hosted'!$A$7:$H$99,6,FALSE)=0,"", VLOOKUP($A29,'CRRG - COVID OUH hosted'!$A$7:$H$99,6,FALSE))</f>
        <v/>
      </c>
      <c r="R29" s="6" t="str">
        <f>IF(VLOOKUP($A29,'CRRG - COVID OUH hosted'!$A$7:$H$99,7,FALSE)=0,"",VLOOKUP($A29,'CRRG - COVID OUH hosted'!$A$7:$H$99,7,FALSE))</f>
        <v>Rowland, Dr Matthew</v>
      </c>
      <c r="S29" s="6">
        <f>VLOOKUP($A29,'CRRG - COVID OUH hosted'!$A$7:$H$99,8,FALSE)</f>
        <v>32</v>
      </c>
    </row>
    <row r="30" spans="1:19" x14ac:dyDescent="0.25">
      <c r="A30" s="12">
        <f>'CRRG - All COVID projects'!A31</f>
        <v>14839</v>
      </c>
      <c r="B30" s="9" t="str">
        <f>'CRRG - All COVID projects'!B31</f>
        <v>GenOMICC</v>
      </c>
      <c r="C30" s="9" t="str">
        <f>'CRRG - All COVID projects'!C31</f>
        <v>Genetics of susceptibility and mortality in critical care (GenOMICC)</v>
      </c>
      <c r="D30" s="9" t="str">
        <f>'CRRG - All COVID projects'!D31</f>
        <v>Basic science study involving procedures with human participants</v>
      </c>
      <c r="E30" s="19" t="str">
        <f>IF(ISNA(VLOOKUP(A30,IMP!$A$6:$B$31,2,FALSE)),"",VLOOKUP(A30,IMP!$A$6:$B$31,2,FALSE))</f>
        <v/>
      </c>
      <c r="F30" s="2" t="str">
        <f>IF('CRRG - All COVID projects'!K31=0,"",'CRRG - All COVID projects'!K31)</f>
        <v/>
      </c>
      <c r="G30" s="2" t="str">
        <f>IF('CRRG - All COVID projects'!G31=0,"",'CRRG - All COVID projects'!G31)</f>
        <v>UPH</v>
      </c>
      <c r="H30" s="9" t="str">
        <f>'CRRG - All COVID projects'!H31</f>
        <v>COVID-19</v>
      </c>
      <c r="I30" s="9" t="str">
        <f>IF('CRRG - All COVID projects'!F31=0,"",'CRRG - All COVID projects'!F31)</f>
        <v>Baillie, Dr John</v>
      </c>
      <c r="J30" s="9" t="str">
        <f>IF(ISNA(VLOOKUP(A30,'CRRG - COVID UO or OUH sponsore'!$A$7:$B$70,2,FALSE)),'CRRG - All COVID projects'!L31,(VLOOKUP(A30,'CRRG - COVID UO or OUH sponsore'!$A$7:$B$70,2,FALSE)))</f>
        <v>NHS Lothian</v>
      </c>
      <c r="K30" s="9">
        <f>'CRRG - All COVID projects'!J31</f>
        <v>269326</v>
      </c>
      <c r="L30" s="11">
        <f>IF('CRRG - All COVID projects'!I31="","",'CRRG - All COVID projects'!I31)</f>
        <v>30540</v>
      </c>
      <c r="M30" s="9" t="str">
        <f>'CRRG - All COVID projects'!E31</f>
        <v>Recruiting</v>
      </c>
      <c r="N30" s="19" t="str">
        <f>VLOOKUP(VALUE($A30),'CRRG - COVID OUH hosted'!$A$7:$H$99,3,FALSE)</f>
        <v>Recruiting</v>
      </c>
      <c r="O30" s="18">
        <f>IF(VLOOKUP($A30,'CRRG - COVID OUH hosted'!$A$7:$H$99,4,FALSE)=0,"",VLOOKUP($A30,'CRRG - COVID OUH hosted'!$A$7:$H$99,4,FALSE))</f>
        <v>43952</v>
      </c>
      <c r="P30" s="18" t="str">
        <f>VLOOKUP($A30,'CRRG - COVID OUH hosted'!$A$7:$H$99,5,FALSE)</f>
        <v>Recruiting site</v>
      </c>
      <c r="Q30" s="6" t="str">
        <f>IF(VLOOKUP($A30,'CRRG - COVID OUH hosted'!$A$7:$H$99,6,FALSE)=0,"", VLOOKUP($A30,'CRRG - COVID OUH hosted'!$A$7:$H$99,6,FALSE))</f>
        <v/>
      </c>
      <c r="R30" s="6" t="str">
        <f>IF(VLOOKUP($A30,'CRRG - COVID OUH hosted'!$A$7:$H$99,7,FALSE)=0,"",VLOOKUP($A30,'CRRG - COVID OUH hosted'!$A$7:$H$99,7,FALSE))</f>
        <v>McKechnie, Dr Stuart</v>
      </c>
      <c r="S30" s="6">
        <f>VLOOKUP($A30,'CRRG - COVID OUH hosted'!$A$7:$H$99,8,FALSE)</f>
        <v>201</v>
      </c>
    </row>
    <row r="31" spans="1:19" x14ac:dyDescent="0.25">
      <c r="A31" s="12">
        <f>'CRRG - All COVID projects'!A32</f>
        <v>14885</v>
      </c>
      <c r="B31" s="9" t="str">
        <f>'CRRG - All COVID projects'!B32</f>
        <v>A Phase I/II trial of a candidate COVID-19 vaccine (COV001)</v>
      </c>
      <c r="C31" s="9" t="str">
        <f>'CRRG - All COVID projects'!C32</f>
        <v>A phase I/II study to determine efficacy,  safety and immunogenicity of the candidate Coronavirus Disease (COVID-19) vaccine ChAdOx1 nCoV-19 in UK healthy adult volunteers</v>
      </c>
      <c r="D31" s="9" t="str">
        <f>'CRRG - All COVID projects'!D32</f>
        <v>Clinical trial of an investigational medicinal product</v>
      </c>
      <c r="E31" s="19" t="str">
        <f>IF(ISNA(VLOOKUP(A31,IMP!$A$6:$B$31,2,FALSE)),"",VLOOKUP(A31,IMP!$A$6:$B$31,2,FALSE))</f>
        <v>ChAdOx1 nCoV-19;Menveo or Nimenrix (control)</v>
      </c>
      <c r="F31" s="2" t="str">
        <f>IF('CRRG - All COVID projects'!K32=0,"",'CRRG - All COVID projects'!K32)</f>
        <v>I</v>
      </c>
      <c r="G31" s="2" t="str">
        <f>IF('CRRG - All COVID projects'!G32=0,"",'CRRG - All COVID projects'!G32)</f>
        <v>UPH</v>
      </c>
      <c r="H31" s="9" t="str">
        <f>'CRRG - All COVID projects'!H32</f>
        <v>COVID-19</v>
      </c>
      <c r="I31" s="9" t="str">
        <f>IF('CRRG - All COVID projects'!F32=0,"",'CRRG - All COVID projects'!F32)</f>
        <v>Pollard, Prof Andrew</v>
      </c>
      <c r="J31" s="9" t="str">
        <f>IF(ISNA(VLOOKUP(A31,'CRRG - COVID UO or OUH sponsore'!$A$7:$B$70,2,FALSE)),'CRRG - All COVID projects'!L32,(VLOOKUP(A31,'CRRG - COVID UO or OUH sponsore'!$A$7:$B$70,2,FALSE)))</f>
        <v>University of Oxford</v>
      </c>
      <c r="K31" s="9">
        <f>'CRRG - All COVID projects'!J32</f>
        <v>281259</v>
      </c>
      <c r="L31" s="11">
        <f>IF('CRRG - All COVID projects'!I32="","",'CRRG - All COVID projects'!I32)</f>
        <v>45367</v>
      </c>
      <c r="M31" s="9" t="str">
        <f>'CRRG - All COVID projects'!E32</f>
        <v>Recruiting</v>
      </c>
      <c r="N31" s="19" t="str">
        <f>VLOOKUP(VALUE($A31),'CRRG - COVID OUH hosted'!$A$7:$H$99,3,FALSE)</f>
        <v>Follow up</v>
      </c>
      <c r="O31" s="18">
        <f>IF(VLOOKUP($A31,'CRRG - COVID OUH hosted'!$A$7:$H$99,4,FALSE)=0,"",VLOOKUP($A31,'CRRG - COVID OUH hosted'!$A$7:$H$99,4,FALSE))</f>
        <v>43916</v>
      </c>
      <c r="P31" s="18" t="str">
        <f>VLOOKUP($A31,'CRRG - COVID OUH hosted'!$A$7:$H$99,5,FALSE)</f>
        <v>Recruiting site</v>
      </c>
      <c r="Q31" s="6" t="str">
        <f>IF(VLOOKUP($A31,'CRRG - COVID OUH hosted'!$A$7:$H$99,6,FALSE)=0,"", VLOOKUP($A31,'CRRG - COVID OUH hosted'!$A$7:$H$99,6,FALSE))</f>
        <v/>
      </c>
      <c r="R31" s="6" t="str">
        <f>IF(VLOOKUP($A31,'CRRG - COVID OUH hosted'!$A$7:$H$99,7,FALSE)=0,"",VLOOKUP($A31,'CRRG - COVID OUH hosted'!$A$7:$H$99,7,FALSE))</f>
        <v>Angus, Dr Brian</v>
      </c>
      <c r="S31" s="6">
        <f>VLOOKUP($A31,'CRRG - COVID OUH hosted'!$A$7:$H$99,8,FALSE)</f>
        <v>554</v>
      </c>
    </row>
    <row r="32" spans="1:19" x14ac:dyDescent="0.25">
      <c r="A32" s="12">
        <f>'CRRG - All COVID projects'!A33</f>
        <v>14892</v>
      </c>
      <c r="B32" s="9" t="str">
        <f>'CRRG - All COVID projects'!B33</f>
        <v>RECOVERY Trial</v>
      </c>
      <c r="C32" s="9" t="str">
        <f>'CRRG - All COVID projects'!C33</f>
        <v>Randomised Evaluation of COVID-19 Therapy (RECOVERY)</v>
      </c>
      <c r="D32" s="9" t="str">
        <f>'CRRG - All COVID projects'!D33</f>
        <v>Clinical trial of an investigational medicinal product</v>
      </c>
      <c r="E32" s="19" t="str">
        <f>IF(ISNA(VLOOKUP(A32,IMP!$A$6:$B$31,2,FALSE)),"",VLOOKUP(A32,IMP!$A$6:$B$31,2,FALSE))</f>
        <v>Dexamethasone;Aspirin;Convalescent Plasma;REGN10933;REGN10987;REGN10987;Tocilizumab;Prednisolone;Hydrocortisone;Colchicine;Ritonavir;Interferon beta-1a;Lopinavir;Methylprednisolone;Hydroxychloroquine;Azithromycin;Intravenous immunoglobulin</v>
      </c>
      <c r="F32" s="2" t="str">
        <f>IF('CRRG - All COVID projects'!K33=0,"",'CRRG - All COVID projects'!K33)</f>
        <v>III</v>
      </c>
      <c r="G32" s="2" t="str">
        <f>IF('CRRG - All COVID projects'!G33=0,"",'CRRG - All COVID projects'!G33)</f>
        <v>UPH</v>
      </c>
      <c r="H32" s="9" t="str">
        <f>'CRRG - All COVID projects'!H33</f>
        <v>COVID-19</v>
      </c>
      <c r="I32" s="9" t="str">
        <f>IF('CRRG - All COVID projects'!F33=0,"",'CRRG - All COVID projects'!F33)</f>
        <v>Horby, Peter</v>
      </c>
      <c r="J32" s="9" t="str">
        <f>IF(ISNA(VLOOKUP(A32,'CRRG - COVID UO or OUH sponsore'!$A$7:$B$70,2,FALSE)),'CRRG - All COVID projects'!L33,(VLOOKUP(A32,'CRRG - COVID UO or OUH sponsore'!$A$7:$B$70,2,FALSE)))</f>
        <v>University of Oxford</v>
      </c>
      <c r="K32" s="9">
        <f>'CRRG - All COVID projects'!J33</f>
        <v>281712</v>
      </c>
      <c r="L32" s="11">
        <f>IF('CRRG - All COVID projects'!I33="","",'CRRG - All COVID projects'!I33)</f>
        <v>45388</v>
      </c>
      <c r="M32" s="9" t="str">
        <f>'CRRG - All COVID projects'!E33</f>
        <v>Recruiting</v>
      </c>
      <c r="N32" s="19" t="str">
        <f>VLOOKUP(VALUE($A32),'CRRG - COVID OUH hosted'!$A$7:$H$99,3,FALSE)</f>
        <v>Recruiting</v>
      </c>
      <c r="O32" s="18">
        <f>IF(VLOOKUP($A32,'CRRG - COVID OUH hosted'!$A$7:$H$99,4,FALSE)=0,"",VLOOKUP($A32,'CRRG - COVID OUH hosted'!$A$7:$H$99,4,FALSE))</f>
        <v>43907</v>
      </c>
      <c r="P32" s="18" t="str">
        <f>VLOOKUP($A32,'CRRG - COVID OUH hosted'!$A$7:$H$99,5,FALSE)</f>
        <v>Recruiting site</v>
      </c>
      <c r="Q32" s="6" t="str">
        <f>IF(VLOOKUP($A32,'CRRG - COVID OUH hosted'!$A$7:$H$99,6,FALSE)=0,"", VLOOKUP($A32,'CRRG - COVID OUH hosted'!$A$7:$H$99,6,FALSE))</f>
        <v/>
      </c>
      <c r="R32" s="6" t="str">
        <f>IF(VLOOKUP($A32,'CRRG - COVID OUH hosted'!$A$7:$H$99,7,FALSE)=0,"",VLOOKUP($A32,'CRRG - COVID OUH hosted'!$A$7:$H$99,7,FALSE))</f>
        <v>Jeffery, Dr Katie</v>
      </c>
      <c r="S32" s="6">
        <f>VLOOKUP($A32,'CRRG - COVID OUH hosted'!$A$7:$H$99,8,FALSE)</f>
        <v>171</v>
      </c>
    </row>
    <row r="33" spans="1:19" x14ac:dyDescent="0.25">
      <c r="A33" s="12">
        <f>'CRRG - All COVID projects'!A34</f>
        <v>14902</v>
      </c>
      <c r="B33" s="9" t="str">
        <f>'CRRG - All COVID projects'!B34</f>
        <v>Phase II trial of inhaled anti-viral (SNG001) for SARS-CoV-2 infection</v>
      </c>
      <c r="C33" s="9" t="str">
        <f>'CRRG - All COVID projects'!C34</f>
        <v>A randomised double-blind placebo-controlled trial to determine the safety and efficacy of inhaled SNG001 (IFN- 1a for nebulisation) for the treatment of patients with confirmed SARS-CoV-2 infection</v>
      </c>
      <c r="D33" s="9" t="str">
        <f>'CRRG - All COVID projects'!D34</f>
        <v>Clinical trial of an investigational medicinal product</v>
      </c>
      <c r="E33" s="19" t="str">
        <f>IF(ISNA(VLOOKUP(A33,IMP!$A$6:$B$31,2,FALSE)),"",VLOOKUP(A33,IMP!$A$6:$B$31,2,FALSE))</f>
        <v>Interferon beta-1a (IFN- 1a)</v>
      </c>
      <c r="F33" s="2" t="str">
        <f>IF('CRRG - All COVID projects'!K34=0,"",'CRRG - All COVID projects'!K34)</f>
        <v>II</v>
      </c>
      <c r="G33" s="2" t="str">
        <f>IF('CRRG - All COVID projects'!G34=0,"",'CRRG - All COVID projects'!G34)</f>
        <v>UPH</v>
      </c>
      <c r="H33" s="9" t="str">
        <f>'CRRG - All COVID projects'!H34</f>
        <v>COVID-19</v>
      </c>
      <c r="I33" s="9" t="str">
        <f>IF('CRRG - All COVID projects'!F34=0,"",'CRRG - All COVID projects'!F34)</f>
        <v>Wilkinson, Dr Tom</v>
      </c>
      <c r="J33" s="9" t="str">
        <f>IF(ISNA(VLOOKUP(A33,'CRRG - COVID UO or OUH sponsore'!$A$7:$B$70,2,FALSE)),'CRRG - All COVID projects'!L34,(VLOOKUP(A33,'CRRG - COVID UO or OUH sponsore'!$A$7:$B$70,2,FALSE)))</f>
        <v>Synairgen Research Limited</v>
      </c>
      <c r="K33" s="9">
        <f>'CRRG - All COVID projects'!J34</f>
        <v>281317</v>
      </c>
      <c r="L33" s="11">
        <f>IF('CRRG - All COVID projects'!I34="","",'CRRG - All COVID projects'!I34)</f>
        <v>45382</v>
      </c>
      <c r="M33" s="9" t="str">
        <f>'CRRG - All COVID projects'!E34</f>
        <v>Follow up</v>
      </c>
      <c r="N33" s="19" t="str">
        <f>VLOOKUP(VALUE($A33),'CRRG - COVID OUH hosted'!$A$7:$H$99,3,FALSE)</f>
        <v>Complete</v>
      </c>
      <c r="O33" s="18">
        <f>IF(VLOOKUP($A33,'CRRG - COVID OUH hosted'!$A$7:$H$99,4,FALSE)=0,"",VLOOKUP($A33,'CRRG - COVID OUH hosted'!$A$7:$H$99,4,FALSE))</f>
        <v>43928</v>
      </c>
      <c r="P33" s="18" t="str">
        <f>VLOOKUP($A33,'CRRG - COVID OUH hosted'!$A$7:$H$99,5,FALSE)</f>
        <v>Recruiting site</v>
      </c>
      <c r="Q33" s="6" t="str">
        <f>IF(VLOOKUP($A33,'CRRG - COVID OUH hosted'!$A$7:$H$99,6,FALSE)=0,"", VLOOKUP($A33,'CRRG - COVID OUH hosted'!$A$7:$H$99,6,FALSE))</f>
        <v/>
      </c>
      <c r="R33" s="6" t="str">
        <f>IF(VLOOKUP($A33,'CRRG - COVID OUH hosted'!$A$7:$H$99,7,FALSE)=0,"",VLOOKUP($A33,'CRRG - COVID OUH hosted'!$A$7:$H$99,7,FALSE))</f>
        <v>Rahman, Prof Najib</v>
      </c>
      <c r="S33" s="6">
        <f>VLOOKUP($A33,'CRRG - COVID OUH hosted'!$A$7:$H$99,8,FALSE)</f>
        <v>8</v>
      </c>
    </row>
    <row r="34" spans="1:19" x14ac:dyDescent="0.25">
      <c r="A34" s="12">
        <f>'CRRG - All COVID projects'!A35</f>
        <v>14903</v>
      </c>
      <c r="B34" s="9" t="str">
        <f>'CRRG - All COVID projects'!B35</f>
        <v>PRINCIPLE</v>
      </c>
      <c r="C34" s="9" t="str">
        <f>'CRRG - All COVID projects'!C35</f>
        <v>Platform Randomised trial of INterventions against COVID-19 In older peoPLE</v>
      </c>
      <c r="D34" s="9" t="str">
        <f>'CRRG - All COVID projects'!D35</f>
        <v>Clinical trial of an investigational medicinal product</v>
      </c>
      <c r="E34" s="19" t="str">
        <f>IF(ISNA(VLOOKUP(A34,IMP!$A$6:$B$31,2,FALSE)),"",VLOOKUP(A34,IMP!$A$6:$B$31,2,FALSE))</f>
        <v>Hydroxychloroquine;Inhaled corticosteroids;Azithromycin;Doxycycline;Colchicine</v>
      </c>
      <c r="F34" s="2" t="str">
        <f>IF('CRRG - All COVID projects'!K35=0,"",'CRRG - All COVID projects'!K35)</f>
        <v>III</v>
      </c>
      <c r="G34" s="2" t="str">
        <f>IF('CRRG - All COVID projects'!G35=0,"",'CRRG - All COVID projects'!G35)</f>
        <v>UPH</v>
      </c>
      <c r="H34" s="9" t="str">
        <f>'CRRG - All COVID projects'!H35</f>
        <v>COVID-19</v>
      </c>
      <c r="I34" s="9" t="str">
        <f>IF('CRRG - All COVID projects'!F35=0,"",'CRRG - All COVID projects'!F35)</f>
        <v>Butler, Prof Christopher C</v>
      </c>
      <c r="J34" s="9" t="str">
        <f>IF(ISNA(VLOOKUP(A34,'CRRG - COVID UO or OUH sponsore'!$A$7:$B$70,2,FALSE)),'CRRG - All COVID projects'!L35,(VLOOKUP(A34,'CRRG - COVID UO or OUH sponsore'!$A$7:$B$70,2,FALSE)))</f>
        <v>University of Oxford</v>
      </c>
      <c r="K34" s="9">
        <f>'CRRG - All COVID projects'!J35</f>
        <v>281958</v>
      </c>
      <c r="L34" s="11">
        <f>IF('CRRG - All COVID projects'!I35="","",'CRRG - All COVID projects'!I35)</f>
        <v>45457</v>
      </c>
      <c r="M34" s="9" t="str">
        <f>'CRRG - All COVID projects'!E35</f>
        <v>Awaiting recruitment</v>
      </c>
      <c r="N34" s="19" t="str">
        <f>VLOOKUP(VALUE($A34),'CRRG - COVID OUH hosted'!$A$7:$H$99,3,FALSE)</f>
        <v>Abandoned pre-approval</v>
      </c>
      <c r="O34" s="18" t="str">
        <f>IF(VLOOKUP($A34,'CRRG - COVID OUH hosted'!$A$7:$H$99,4,FALSE)=0,"",VLOOKUP($A34,'CRRG - COVID OUH hosted'!$A$7:$H$99,4,FALSE))</f>
        <v/>
      </c>
      <c r="P34" s="18" t="str">
        <f>VLOOKUP($A34,'CRRG - COVID OUH hosted'!$A$7:$H$99,5,FALSE)</f>
        <v>Recruiting site</v>
      </c>
      <c r="Q34" s="6" t="str">
        <f>IF(VLOOKUP($A34,'CRRG - COVID OUH hosted'!$A$7:$H$99,6,FALSE)=0,"", VLOOKUP($A34,'CRRG - COVID OUH hosted'!$A$7:$H$99,6,FALSE))</f>
        <v/>
      </c>
      <c r="R34" s="6" t="str">
        <f>IF(VLOOKUP($A34,'CRRG - COVID OUH hosted'!$A$7:$H$99,7,FALSE)=0,"",VLOOKUP($A34,'CRRG - COVID OUH hosted'!$A$7:$H$99,7,FALSE))</f>
        <v>Ray, Dr James</v>
      </c>
      <c r="S34" s="6">
        <f>VLOOKUP($A34,'CRRG - COVID OUH hosted'!$A$7:$H$99,8,FALSE)</f>
        <v>0</v>
      </c>
    </row>
    <row r="35" spans="1:19" x14ac:dyDescent="0.25">
      <c r="A35" s="12">
        <f>'CRRG - All COVID projects'!A36</f>
        <v>14904</v>
      </c>
      <c r="B35" s="9" t="str">
        <f>'CRRG - All COVID projects'!B36</f>
        <v>Early Identification of Covid-19 with Machine Learning</v>
      </c>
      <c r="C35" s="9" t="str">
        <f>'CRRG - All COVID projects'!C36</f>
        <v>Early identification of Covid-19 from undifferentiated medical presentations using Machine Learning</v>
      </c>
      <c r="D35" s="9" t="str">
        <f>'CRRG - All COVID projects'!D36</f>
        <v>Study limited to working with data (specific project only)</v>
      </c>
      <c r="E35" s="19" t="str">
        <f>IF(ISNA(VLOOKUP(A35,IMP!$A$6:$B$31,2,FALSE)),"",VLOOKUP(A35,IMP!$A$6:$B$31,2,FALSE))</f>
        <v/>
      </c>
      <c r="F35" s="2" t="str">
        <f>IF('CRRG - All COVID projects'!K36=0,"",'CRRG - All COVID projects'!K36)</f>
        <v/>
      </c>
      <c r="G35" s="2" t="str">
        <f>IF('CRRG - All COVID projects'!G36=0,"",'CRRG - All COVID projects'!G36)</f>
        <v/>
      </c>
      <c r="H35" s="9" t="str">
        <f>'CRRG - All COVID projects'!H36</f>
        <v>COVID-19</v>
      </c>
      <c r="I35" s="9" t="str">
        <f>IF('CRRG - All COVID projects'!F36=0,"",'CRRG - All COVID projects'!F36)</f>
        <v>Soltan, Dr Andrew</v>
      </c>
      <c r="J35" s="9" t="str">
        <f>IF(ISNA(VLOOKUP(A35,'CRRG - COVID UO or OUH sponsore'!$A$7:$B$70,2,FALSE)),'CRRG - All COVID projects'!L36,(VLOOKUP(A35,'CRRG - COVID UO or OUH sponsore'!$A$7:$B$70,2,FALSE)))</f>
        <v>University of Oxford</v>
      </c>
      <c r="K35" s="9">
        <f>'CRRG - All COVID projects'!J36</f>
        <v>281832</v>
      </c>
      <c r="L35" s="11">
        <f>IF('CRRG - All COVID projects'!I36="","",'CRRG - All COVID projects'!I36)</f>
        <v>45442</v>
      </c>
      <c r="M35" s="9" t="str">
        <f>'CRRG - All COVID projects'!E36</f>
        <v>Awaiting recruitment</v>
      </c>
      <c r="N35" s="19" t="str">
        <f>VLOOKUP(VALUE($A35),'CRRG - COVID OUH hosted'!$A$7:$H$99,3,FALSE)</f>
        <v>Abandoned pre-approval</v>
      </c>
      <c r="O35" s="18" t="str">
        <f>IF(VLOOKUP($A35,'CRRG - COVID OUH hosted'!$A$7:$H$99,4,FALSE)=0,"",VLOOKUP($A35,'CRRG - COVID OUH hosted'!$A$7:$H$99,4,FALSE))</f>
        <v/>
      </c>
      <c r="P35" s="18" t="str">
        <f>VLOOKUP($A35,'CRRG - COVID OUH hosted'!$A$7:$H$99,5,FALSE)</f>
        <v>Recruiting site</v>
      </c>
      <c r="Q35" s="6" t="str">
        <f>IF(VLOOKUP($A35,'CRRG - COVID OUH hosted'!$A$7:$H$99,6,FALSE)=0,"", VLOOKUP($A35,'CRRG - COVID OUH hosted'!$A$7:$H$99,6,FALSE))</f>
        <v/>
      </c>
      <c r="R35" s="6" t="str">
        <f>IF(VLOOKUP($A35,'CRRG - COVID OUH hosted'!$A$7:$H$99,7,FALSE)=0,"",VLOOKUP($A35,'CRRG - COVID OUH hosted'!$A$7:$H$99,7,FALSE))</f>
        <v>Soltan, Dr Andrew</v>
      </c>
      <c r="S35" s="6">
        <f>VLOOKUP($A35,'CRRG - COVID OUH hosted'!$A$7:$H$99,8,FALSE)</f>
        <v>0</v>
      </c>
    </row>
    <row r="36" spans="1:19" x14ac:dyDescent="0.25">
      <c r="A36" s="12">
        <f>'CRRG - All COVID projects'!A37</f>
        <v>14905</v>
      </c>
      <c r="B36" s="9" t="str">
        <f>'CRRG - All COVID projects'!B37</f>
        <v>Neonatal complications of COVID-19</v>
      </c>
      <c r="C36" s="9" t="str">
        <f>'CRRG - All COVID projects'!C37</f>
        <v>Neonatal Complications of Coronavirus Disease (COVID-19) Study</v>
      </c>
      <c r="D36" s="9" t="str">
        <f>'CRRG - All COVID projects'!D37</f>
        <v>Study limited to working with data (specific project only)</v>
      </c>
      <c r="E36" s="19" t="str">
        <f>IF(ISNA(VLOOKUP(A36,IMP!$A$6:$B$31,2,FALSE)),"",VLOOKUP(A36,IMP!$A$6:$B$31,2,FALSE))</f>
        <v/>
      </c>
      <c r="F36" s="2" t="str">
        <f>IF('CRRG - All COVID projects'!K37=0,"",'CRRG - All COVID projects'!K37)</f>
        <v/>
      </c>
      <c r="G36" s="2" t="str">
        <f>IF('CRRG - All COVID projects'!G37=0,"",'CRRG - All COVID projects'!G37)</f>
        <v>UPH</v>
      </c>
      <c r="H36" s="9" t="str">
        <f>'CRRG - All COVID projects'!H37</f>
        <v>COVID-19</v>
      </c>
      <c r="I36" s="9" t="str">
        <f>IF('CRRG - All COVID projects'!F37=0,"",'CRRG - All COVID projects'!F37)</f>
        <v>Kurinczuk, Dr Jennifer J</v>
      </c>
      <c r="J36" s="9" t="str">
        <f>IF(ISNA(VLOOKUP(A36,'CRRG - COVID UO or OUH sponsore'!$A$7:$B$70,2,FALSE)),'CRRG - All COVID projects'!L37,(VLOOKUP(A36,'CRRG - COVID UO or OUH sponsore'!$A$7:$B$70,2,FALSE)))</f>
        <v>University of Oxford</v>
      </c>
      <c r="K36" s="9">
        <f>'CRRG - All COVID projects'!J37</f>
        <v>282127</v>
      </c>
      <c r="L36" s="11">
        <f>IF('CRRG - All COVID projects'!I37="","",'CRRG - All COVID projects'!I37)</f>
        <v>45676</v>
      </c>
      <c r="M36" s="9" t="str">
        <f>'CRRG - All COVID projects'!E37</f>
        <v>Recruiting</v>
      </c>
      <c r="N36" s="19" t="str">
        <f>VLOOKUP(VALUE($A36),'CRRG - COVID OUH hosted'!$A$7:$H$99,3,FALSE)</f>
        <v>Recruiting</v>
      </c>
      <c r="O36" s="18">
        <f>IF(VLOOKUP($A36,'CRRG - COVID OUH hosted'!$A$7:$H$99,4,FALSE)=0,"",VLOOKUP($A36,'CRRG - COVID OUH hosted'!$A$7:$H$99,4,FALSE))</f>
        <v>43937</v>
      </c>
      <c r="P36" s="18" t="str">
        <f>VLOOKUP($A36,'CRRG - COVID OUH hosted'!$A$7:$H$99,5,FALSE)</f>
        <v>Recruiting site</v>
      </c>
      <c r="Q36" s="6" t="str">
        <f>IF(VLOOKUP($A36,'CRRG - COVID OUH hosted'!$A$7:$H$99,6,FALSE)=0,"", VLOOKUP($A36,'CRRG - COVID OUH hosted'!$A$7:$H$99,6,FALSE))</f>
        <v/>
      </c>
      <c r="R36" s="6" t="str">
        <f>IF(VLOOKUP($A36,'CRRG - COVID OUH hosted'!$A$7:$H$99,7,FALSE)=0,"",VLOOKUP($A36,'CRRG - COVID OUH hosted'!$A$7:$H$99,7,FALSE))</f>
        <v>Adams, Dr Eleri</v>
      </c>
      <c r="S36" s="6">
        <f>VLOOKUP($A36,'CRRG - COVID OUH hosted'!$A$7:$H$99,8,FALSE)</f>
        <v>12</v>
      </c>
    </row>
    <row r="37" spans="1:19" x14ac:dyDescent="0.25">
      <c r="A37" s="12">
        <f>'CRRG - All COVID projects'!A38</f>
        <v>14909</v>
      </c>
      <c r="B37" s="9" t="str">
        <f>'CRRG - All COVID projects'!B38</f>
        <v>RECOVER Qualitative interviews (RECOVER-QUAL)</v>
      </c>
      <c r="C37" s="9" t="str">
        <f>'CRRG - All COVID projects'!C38</f>
        <v>Rapid European SARS-COV-2 Emergency research Response (RECOVER): Qualitative interviews with patients and_x000D_
healthcare professionals</v>
      </c>
      <c r="D37" s="9" t="str">
        <f>'CRRG - All COVID projects'!D38</f>
        <v>Study involving qualitative methods only</v>
      </c>
      <c r="E37" s="19" t="str">
        <f>IF(ISNA(VLOOKUP(A37,IMP!$A$6:$B$31,2,FALSE)),"",VLOOKUP(A37,IMP!$A$6:$B$31,2,FALSE))</f>
        <v/>
      </c>
      <c r="F37" s="2" t="str">
        <f>IF('CRRG - All COVID projects'!K38=0,"",'CRRG - All COVID projects'!K38)</f>
        <v/>
      </c>
      <c r="G37" s="2" t="str">
        <f>IF('CRRG - All COVID projects'!G38=0,"",'CRRG - All COVID projects'!G38)</f>
        <v/>
      </c>
      <c r="H37" s="9" t="str">
        <f>'CRRG - All COVID projects'!H38</f>
        <v>COVID-19</v>
      </c>
      <c r="I37" s="9" t="str">
        <f>IF('CRRG - All COVID projects'!F38=0,"",'CRRG - All COVID projects'!F38)</f>
        <v>Tonkin-Crine, Dr Sarah</v>
      </c>
      <c r="J37" s="9" t="str">
        <f>IF(ISNA(VLOOKUP(A37,'CRRG - COVID UO or OUH sponsore'!$A$7:$B$70,2,FALSE)),'CRRG - All COVID projects'!L38,(VLOOKUP(A37,'CRRG - COVID UO or OUH sponsore'!$A$7:$B$70,2,FALSE)))</f>
        <v>University of Oxford</v>
      </c>
      <c r="K37" s="9">
        <f>'CRRG - All COVID projects'!J38</f>
        <v>281980</v>
      </c>
      <c r="L37" s="11" t="str">
        <f>IF('CRRG - All COVID projects'!I38="","",'CRRG - All COVID projects'!I38)</f>
        <v/>
      </c>
      <c r="M37" s="9" t="str">
        <f>'CRRG - All COVID projects'!E38</f>
        <v>Closed</v>
      </c>
      <c r="N37" s="19" t="e">
        <f>VLOOKUP(VALUE($A37),'CRRG - COVID OUH hosted'!$A$7:$H$99,3,FALSE)</f>
        <v>#N/A</v>
      </c>
      <c r="O37" s="18" t="e">
        <f>IF(VLOOKUP($A37,'CRRG - COVID OUH hosted'!$A$7:$H$99,4,FALSE)=0,"",VLOOKUP($A37,'CRRG - COVID OUH hosted'!$A$7:$H$99,4,FALSE))</f>
        <v>#N/A</v>
      </c>
      <c r="P37" s="18" t="e">
        <f>VLOOKUP($A37,'CRRG - COVID OUH hosted'!$A$7:$H$99,5,FALSE)</f>
        <v>#N/A</v>
      </c>
      <c r="Q37" s="6" t="e">
        <f>IF(VLOOKUP($A37,'CRRG - COVID OUH hosted'!$A$7:$H$99,6,FALSE)=0,"", VLOOKUP($A37,'CRRG - COVID OUH hosted'!$A$7:$H$99,6,FALSE))</f>
        <v>#N/A</v>
      </c>
      <c r="R37" s="6" t="e">
        <f>IF(VLOOKUP($A37,'CRRG - COVID OUH hosted'!$A$7:$H$99,7,FALSE)=0,"",VLOOKUP($A37,'CRRG - COVID OUH hosted'!$A$7:$H$99,7,FALSE))</f>
        <v>#N/A</v>
      </c>
      <c r="S37" s="6" t="e">
        <f>VLOOKUP($A37,'CRRG - COVID OUH hosted'!$A$7:$H$99,8,FALSE)</f>
        <v>#N/A</v>
      </c>
    </row>
    <row r="38" spans="1:19" x14ac:dyDescent="0.25">
      <c r="A38" s="12">
        <f>'CRRG - All COVID projects'!A39</f>
        <v>14910</v>
      </c>
      <c r="B38" s="9" t="str">
        <f>'CRRG - All COVID projects'!B39</f>
        <v>Investigating a Vaccine Against COVID-19 (COV002)</v>
      </c>
      <c r="C38" s="9" t="str">
        <f>'CRRG - All COVID projects'!C39</f>
        <v>A phase 2/3 study to determine the efficacy, safety and immunogenicity of the candidate Coronavirus Disease (COVID-19) vaccine ChAdOx1 nCoV-19</v>
      </c>
      <c r="D38" s="9" t="str">
        <f>'CRRG - All COVID projects'!D39</f>
        <v>Clinical trial of an investigational medicinal product</v>
      </c>
      <c r="E38" s="19" t="str">
        <f>IF(ISNA(VLOOKUP(A38,IMP!$A$6:$B$31,2,FALSE)),"",VLOOKUP(A38,IMP!$A$6:$B$31,2,FALSE))</f>
        <v>ChAdOx1 nCoV-19;Menveo or Nimenrix (control)</v>
      </c>
      <c r="F38" s="2" t="str">
        <f>IF('CRRG - All COVID projects'!K39=0,"",'CRRG - All COVID projects'!K39)</f>
        <v>II</v>
      </c>
      <c r="G38" s="2" t="str">
        <f>IF('CRRG - All COVID projects'!G39=0,"",'CRRG - All COVID projects'!G39)</f>
        <v>UPH</v>
      </c>
      <c r="H38" s="9" t="str">
        <f>'CRRG - All COVID projects'!H39</f>
        <v>COVID-19</v>
      </c>
      <c r="I38" s="9" t="str">
        <f>IF('CRRG - All COVID projects'!F39=0,"",'CRRG - All COVID projects'!F39)</f>
        <v>Pollard, Prof Andrew</v>
      </c>
      <c r="J38" s="9" t="str">
        <f>IF(ISNA(VLOOKUP(A38,'CRRG - COVID UO or OUH sponsore'!$A$7:$B$70,2,FALSE)),'CRRG - All COVID projects'!L39,(VLOOKUP(A38,'CRRG - COVID UO or OUH sponsore'!$A$7:$B$70,2,FALSE)))</f>
        <v>University of Oxford</v>
      </c>
      <c r="K38" s="9">
        <f>'CRRG - All COVID projects'!J39</f>
        <v>281904</v>
      </c>
      <c r="L38" s="11">
        <f>IF('CRRG - All COVID projects'!I39="","",'CRRG - All COVID projects'!I39)</f>
        <v>45551</v>
      </c>
      <c r="M38" s="9" t="str">
        <f>'CRRG - All COVID projects'!E39</f>
        <v>Recruiting</v>
      </c>
      <c r="N38" s="19" t="str">
        <f>VLOOKUP(VALUE($A38),'CRRG - COVID OUH hosted'!$A$7:$H$99,3,FALSE)</f>
        <v>Follow up</v>
      </c>
      <c r="O38" s="18">
        <f>IF(VLOOKUP($A38,'CRRG - COVID OUH hosted'!$A$7:$H$99,4,FALSE)=0,"",VLOOKUP($A38,'CRRG - COVID OUH hosted'!$A$7:$H$99,4,FALSE))</f>
        <v>43971</v>
      </c>
      <c r="P38" s="18" t="str">
        <f>VLOOKUP($A38,'CRRG - COVID OUH hosted'!$A$7:$H$99,5,FALSE)</f>
        <v>Recruiting site</v>
      </c>
      <c r="Q38" s="6" t="str">
        <f>IF(VLOOKUP($A38,'CRRG - COVID OUH hosted'!$A$7:$H$99,6,FALSE)=0,"", VLOOKUP($A38,'CRRG - COVID OUH hosted'!$A$7:$H$99,6,FALSE))</f>
        <v/>
      </c>
      <c r="R38" s="6" t="str">
        <f>IF(VLOOKUP($A38,'CRRG - COVID OUH hosted'!$A$7:$H$99,7,FALSE)=0,"",VLOOKUP($A38,'CRRG - COVID OUH hosted'!$A$7:$H$99,7,FALSE))</f>
        <v>Ramasamy, Dr Maheshi</v>
      </c>
      <c r="S38" s="6">
        <f>VLOOKUP($A38,'CRRG - COVID OUH hosted'!$A$7:$H$99,8,FALSE)</f>
        <v>996</v>
      </c>
    </row>
    <row r="39" spans="1:19" x14ac:dyDescent="0.25">
      <c r="A39" s="12">
        <f>'CRRG - All COVID projects'!A40</f>
        <v>14911</v>
      </c>
      <c r="B39" s="9" t="str">
        <f>'CRRG - All COVID projects'!B40</f>
        <v>Adaptive COVID-19 Treatment Trial (ACTT)</v>
      </c>
      <c r="C39" s="9" t="str">
        <f>'CRRG - All COVID projects'!C40</f>
        <v>A Multicenter, Adaptive, Randomized Blinded Controlled Trial of the Safety and Efficacy of Investigational Therapeutics_x000D_
for the Treatment of COVID-19 in Hospitalised Adults</v>
      </c>
      <c r="D39" s="9" t="str">
        <f>'CRRG - All COVID projects'!D40</f>
        <v>Clinical trial of an investigational medicinal product</v>
      </c>
      <c r="E39" s="19" t="str">
        <f>IF(ISNA(VLOOKUP(A39,IMP!$A$6:$B$31,2,FALSE)),"",VLOOKUP(A39,IMP!$A$6:$B$31,2,FALSE))</f>
        <v>Remdesivir;Baricitinib</v>
      </c>
      <c r="F39" s="2" t="str">
        <f>IF('CRRG - All COVID projects'!K40=0,"",'CRRG - All COVID projects'!K40)</f>
        <v>III</v>
      </c>
      <c r="G39" s="2" t="str">
        <f>IF('CRRG - All COVID projects'!G40=0,"",'CRRG - All COVID projects'!G40)</f>
        <v>UPH</v>
      </c>
      <c r="H39" s="9" t="str">
        <f>'CRRG - All COVID projects'!H40</f>
        <v>COVID-19</v>
      </c>
      <c r="I39" s="9" t="str">
        <f>IF('CRRG - All COVID projects'!F40=0,"",'CRRG - All COVID projects'!F40)</f>
        <v>Pett, Dr Sarah</v>
      </c>
      <c r="J39" s="9" t="str">
        <f>IF(ISNA(VLOOKUP(A39,'CRRG - COVID UO or OUH sponsore'!$A$7:$B$70,2,FALSE)),'CRRG - All COVID projects'!L40,(VLOOKUP(A39,'CRRG - COVID UO or OUH sponsore'!$A$7:$B$70,2,FALSE)))</f>
        <v>Regents of the University of Minnesota (USA)</v>
      </c>
      <c r="K39" s="9">
        <f>'CRRG - All COVID projects'!J40</f>
        <v>281800</v>
      </c>
      <c r="L39" s="11">
        <f>IF('CRRG - All COVID projects'!I40="","",'CRRG - All COVID projects'!I40)</f>
        <v>45521</v>
      </c>
      <c r="M39" s="9" t="str">
        <f>'CRRG - All COVID projects'!E40</f>
        <v>Follow up</v>
      </c>
      <c r="N39" s="19" t="str">
        <f>VLOOKUP(VALUE($A39),'CRRG - COVID OUH hosted'!$A$7:$H$99,3,FALSE)</f>
        <v>Follow up</v>
      </c>
      <c r="O39" s="18">
        <f>IF(VLOOKUP($A39,'CRRG - COVID OUH hosted'!$A$7:$H$99,4,FALSE)=0,"",VLOOKUP($A39,'CRRG - COVID OUH hosted'!$A$7:$H$99,4,FALSE))</f>
        <v>43923</v>
      </c>
      <c r="P39" s="18" t="str">
        <f>VLOOKUP($A39,'CRRG - COVID OUH hosted'!$A$7:$H$99,5,FALSE)</f>
        <v>Recruiting site</v>
      </c>
      <c r="Q39" s="6" t="str">
        <f>IF(VLOOKUP($A39,'CRRG - COVID OUH hosted'!$A$7:$H$99,6,FALSE)=0,"", VLOOKUP($A39,'CRRG - COVID OUH hosted'!$A$7:$H$99,6,FALSE))</f>
        <v/>
      </c>
      <c r="R39" s="6" t="str">
        <f>IF(VLOOKUP($A39,'CRRG - COVID OUH hosted'!$A$7:$H$99,7,FALSE)=0,"",VLOOKUP($A39,'CRRG - COVID OUH hosted'!$A$7:$H$99,7,FALSE))</f>
        <v>Angus, Dr Brian</v>
      </c>
      <c r="S39" s="6">
        <f>VLOOKUP($A39,'CRRG - COVID OUH hosted'!$A$7:$H$99,8,FALSE)</f>
        <v>10</v>
      </c>
    </row>
    <row r="40" spans="1:19" x14ac:dyDescent="0.25">
      <c r="A40" s="12">
        <f>'CRRG - All COVID projects'!A41</f>
        <v>14914</v>
      </c>
      <c r="B40" s="9" t="str">
        <f>'CRRG - All COVID projects'!B41</f>
        <v>Coronavirus infection in immunosuppressed children</v>
      </c>
      <c r="C40" s="9" t="str">
        <f>'CRRG - All COVID projects'!C41</f>
        <v>Coronavirus infection in primary or secondary immunosuppressed children</v>
      </c>
      <c r="D40" s="9" t="str">
        <f>'CRRG - All COVID projects'!D41</f>
        <v>Study administering questionnaires/interviews for quantitative analysis, or using mixed quantitative/qualitative</v>
      </c>
      <c r="E40" s="19" t="str">
        <f>IF(ISNA(VLOOKUP(A40,IMP!$A$6:$B$31,2,FALSE)),"",VLOOKUP(A40,IMP!$A$6:$B$31,2,FALSE))</f>
        <v/>
      </c>
      <c r="F40" s="2" t="str">
        <f>IF('CRRG - All COVID projects'!K41=0,"",'CRRG - All COVID projects'!K41)</f>
        <v/>
      </c>
      <c r="G40" s="2" t="str">
        <f>IF('CRRG - All COVID projects'!G41=0,"",'CRRG - All COVID projects'!G41)</f>
        <v>UPH</v>
      </c>
      <c r="H40" s="9" t="str">
        <f>'CRRG - All COVID projects'!H41</f>
        <v>COVID-19</v>
      </c>
      <c r="I40" s="9" t="str">
        <f>IF('CRRG - All COVID projects'!F41=0,"",'CRRG - All COVID projects'!F41)</f>
        <v>De Graf, Dr Hans</v>
      </c>
      <c r="J40" s="9" t="str">
        <f>IF(ISNA(VLOOKUP(A40,'CRRG - COVID UO or OUH sponsore'!$A$7:$B$70,2,FALSE)),'CRRG - All COVID projects'!L41,(VLOOKUP(A40,'CRRG - COVID UO or OUH sponsore'!$A$7:$B$70,2,FALSE)))</f>
        <v>University Hospitals Southampton NHS Foundation Trust</v>
      </c>
      <c r="K40" s="9">
        <f>'CRRG - All COVID projects'!J41</f>
        <v>281544</v>
      </c>
      <c r="L40" s="11">
        <f>IF('CRRG - All COVID projects'!I41="","",'CRRG - All COVID projects'!I41)</f>
        <v>45332</v>
      </c>
      <c r="M40" s="9" t="str">
        <f>'CRRG - All COVID projects'!E41</f>
        <v>Closed</v>
      </c>
      <c r="N40" s="19" t="str">
        <f>VLOOKUP(VALUE($A40),'CRRG - COVID OUH hosted'!$A$7:$H$99,3,FALSE)</f>
        <v>Complete</v>
      </c>
      <c r="O40" s="18">
        <f>IF(VLOOKUP($A40,'CRRG - COVID OUH hosted'!$A$7:$H$99,4,FALSE)=0,"",VLOOKUP($A40,'CRRG - COVID OUH hosted'!$A$7:$H$99,4,FALSE))</f>
        <v>43927</v>
      </c>
      <c r="P40" s="18" t="str">
        <f>VLOOKUP($A40,'CRRG - COVID OUH hosted'!$A$7:$H$99,5,FALSE)</f>
        <v>Site operating as a PIC</v>
      </c>
      <c r="Q40" s="6" t="str">
        <f>IF(VLOOKUP($A40,'CRRG - COVID OUH hosted'!$A$7:$H$99,6,FALSE)=0,"", VLOOKUP($A40,'CRRG - COVID OUH hosted'!$A$7:$H$99,6,FALSE))</f>
        <v/>
      </c>
      <c r="R40" s="6" t="str">
        <f>IF(VLOOKUP($A40,'CRRG - COVID OUH hosted'!$A$7:$H$99,7,FALSE)=0,"",VLOOKUP($A40,'CRRG - COVID OUH hosted'!$A$7:$H$99,7,FALSE))</f>
        <v>Kavirayani, Dr Akhila</v>
      </c>
      <c r="S40" s="6">
        <f>VLOOKUP($A40,'CRRG - COVID OUH hosted'!$A$7:$H$99,8,FALSE)</f>
        <v>0</v>
      </c>
    </row>
    <row r="41" spans="1:19" x14ac:dyDescent="0.25">
      <c r="A41" s="12">
        <f>'CRRG - All COVID projects'!A42</f>
        <v>14931</v>
      </c>
      <c r="B41" s="9" t="str">
        <f>'CRRG - All COVID projects'!B42</f>
        <v>COVID 19 Healthcare Worker Behaviour Study</v>
      </c>
      <c r="C41" s="9" t="str">
        <f>'CRRG - All COVID projects'!C42</f>
        <v>Work Package 2: Healthcare Worker Behaviour  IN  Understanding the dynamics of policy development and healthcare worker behaviour in the UK during the COVID-19 public health emergency'</v>
      </c>
      <c r="D41" s="9" t="str">
        <f>'CRRG - All COVID projects'!D42</f>
        <v>Study involving qualitative methods only</v>
      </c>
      <c r="E41" s="19" t="str">
        <f>IF(ISNA(VLOOKUP(A41,IMP!$A$6:$B$31,2,FALSE)),"",VLOOKUP(A41,IMP!$A$6:$B$31,2,FALSE))</f>
        <v/>
      </c>
      <c r="F41" s="2" t="str">
        <f>IF('CRRG - All COVID projects'!K42=0,"",'CRRG - All COVID projects'!K42)</f>
        <v/>
      </c>
      <c r="G41" s="2" t="str">
        <f>IF('CRRG - All COVID projects'!G42=0,"",'CRRG - All COVID projects'!G42)</f>
        <v/>
      </c>
      <c r="H41" s="9" t="str">
        <f>'CRRG - All COVID projects'!H42</f>
        <v>COVID-19</v>
      </c>
      <c r="I41" s="9" t="str">
        <f>IF('CRRG - All COVID projects'!F42=0,"",'CRRG - All COVID projects'!F42)</f>
        <v>Gobat, Dr Nina</v>
      </c>
      <c r="J41" s="9" t="str">
        <f>IF(ISNA(VLOOKUP(A41,'CRRG - COVID UO or OUH sponsore'!$A$7:$B$70,2,FALSE)),'CRRG - All COVID projects'!L42,(VLOOKUP(A41,'CRRG - COVID UO or OUH sponsore'!$A$7:$B$70,2,FALSE)))</f>
        <v>University of Oxford</v>
      </c>
      <c r="K41" s="9">
        <f>'CRRG - All COVID projects'!J42</f>
        <v>282851</v>
      </c>
      <c r="L41" s="11" t="str">
        <f>IF('CRRG - All COVID projects'!I42="","",'CRRG - All COVID projects'!I42)</f>
        <v/>
      </c>
      <c r="M41" s="9" t="str">
        <f>'CRRG - All COVID projects'!E42</f>
        <v>Abandoned awaiting sponsorship</v>
      </c>
      <c r="N41" s="19" t="e">
        <f>VLOOKUP(VALUE($A41),'CRRG - COVID OUH hosted'!$A$7:$H$99,3,FALSE)</f>
        <v>#N/A</v>
      </c>
      <c r="O41" s="18" t="e">
        <f>IF(VLOOKUP($A41,'CRRG - COVID OUH hosted'!$A$7:$H$99,4,FALSE)=0,"",VLOOKUP($A41,'CRRG - COVID OUH hosted'!$A$7:$H$99,4,FALSE))</f>
        <v>#N/A</v>
      </c>
      <c r="P41" s="18" t="e">
        <f>VLOOKUP($A41,'CRRG - COVID OUH hosted'!$A$7:$H$99,5,FALSE)</f>
        <v>#N/A</v>
      </c>
      <c r="Q41" s="6" t="e">
        <f>IF(VLOOKUP($A41,'CRRG - COVID OUH hosted'!$A$7:$H$99,6,FALSE)=0,"", VLOOKUP($A41,'CRRG - COVID OUH hosted'!$A$7:$H$99,6,FALSE))</f>
        <v>#N/A</v>
      </c>
      <c r="R41" s="6" t="e">
        <f>IF(VLOOKUP($A41,'CRRG - COVID OUH hosted'!$A$7:$H$99,7,FALSE)=0,"",VLOOKUP($A41,'CRRG - COVID OUH hosted'!$A$7:$H$99,7,FALSE))</f>
        <v>#N/A</v>
      </c>
      <c r="S41" s="6" t="e">
        <f>VLOOKUP($A41,'CRRG - COVID OUH hosted'!$A$7:$H$99,8,FALSE)</f>
        <v>#N/A</v>
      </c>
    </row>
    <row r="42" spans="1:19" x14ac:dyDescent="0.25">
      <c r="A42" s="12">
        <f>'CRRG - All COVID projects'!A43</f>
        <v>14932</v>
      </c>
      <c r="B42" s="9" t="str">
        <f>'CRRG - All COVID projects'!B43</f>
        <v>ATOMIC2</v>
      </c>
      <c r="C42" s="9" t="str">
        <f>'CRRG - All COVID projects'!C43</f>
        <v>A multi-centre open-label two-arm randomised superiority clinical trial of Azithromycin versus usual care In Ambulatory COVID-19 (ATOMIC2)</v>
      </c>
      <c r="D42" s="9" t="str">
        <f>'CRRG - All COVID projects'!D43</f>
        <v>Clinical trial of an investigational medicinal product</v>
      </c>
      <c r="E42" s="19" t="str">
        <f>IF(ISNA(VLOOKUP(A42,IMP!$A$6:$B$31,2,FALSE)),"",VLOOKUP(A42,IMP!$A$6:$B$31,2,FALSE))</f>
        <v>Zithromax</v>
      </c>
      <c r="F42" s="2" t="str">
        <f>IF('CRRG - All COVID projects'!K43=0,"",'CRRG - All COVID projects'!K43)</f>
        <v>II</v>
      </c>
      <c r="G42" s="2" t="str">
        <f>IF('CRRG - All COVID projects'!G43=0,"",'CRRG - All COVID projects'!G43)</f>
        <v/>
      </c>
      <c r="H42" s="9" t="str">
        <f>'CRRG - All COVID projects'!H43</f>
        <v>COVID-19</v>
      </c>
      <c r="I42" s="9" t="str">
        <f>IF('CRRG - All COVID projects'!F43=0,"",'CRRG - All COVID projects'!F43)</f>
        <v>Hinks, Dr Timothy</v>
      </c>
      <c r="J42" s="9" t="str">
        <f>IF(ISNA(VLOOKUP(A42,'CRRG - COVID UO or OUH sponsore'!$A$7:$B$70,2,FALSE)),'CRRG - All COVID projects'!L43,(VLOOKUP(A42,'CRRG - COVID UO or OUH sponsore'!$A$7:$B$70,2,FALSE)))</f>
        <v>University of Oxford</v>
      </c>
      <c r="K42" s="9">
        <f>'CRRG - All COVID projects'!J43</f>
        <v>282892</v>
      </c>
      <c r="L42" s="11">
        <f>IF('CRRG - All COVID projects'!I43="","",'CRRG - All COVID projects'!I43)</f>
        <v>46104</v>
      </c>
      <c r="M42" s="9" t="str">
        <f>'CRRG - All COVID projects'!E43</f>
        <v>Follow up</v>
      </c>
      <c r="N42" s="19" t="str">
        <f>VLOOKUP(VALUE($A42),'CRRG - COVID OUH hosted'!$A$7:$H$99,3,FALSE)</f>
        <v>Complete</v>
      </c>
      <c r="O42" s="18">
        <f>IF(VLOOKUP($A42,'CRRG - COVID OUH hosted'!$A$7:$H$99,4,FALSE)=0,"",VLOOKUP($A42,'CRRG - COVID OUH hosted'!$A$7:$H$99,4,FALSE))</f>
        <v>43973</v>
      </c>
      <c r="P42" s="18" t="str">
        <f>VLOOKUP($A42,'CRRG - COVID OUH hosted'!$A$7:$H$99,5,FALSE)</f>
        <v>Recruiting site</v>
      </c>
      <c r="Q42" s="6" t="str">
        <f>IF(VLOOKUP($A42,'CRRG - COVID OUH hosted'!$A$7:$H$99,6,FALSE)=0,"", VLOOKUP($A42,'CRRG - COVID OUH hosted'!$A$7:$H$99,6,FALSE))</f>
        <v/>
      </c>
      <c r="R42" s="6" t="str">
        <f>IF(VLOOKUP($A42,'CRRG - COVID OUH hosted'!$A$7:$H$99,7,FALSE)=0,"",VLOOKUP($A42,'CRRG - COVID OUH hosted'!$A$7:$H$99,7,FALSE))</f>
        <v>Baron, Dr Tanya</v>
      </c>
      <c r="S42" s="6">
        <f>VLOOKUP($A42,'CRRG - COVID OUH hosted'!$A$7:$H$99,8,FALSE)</f>
        <v>36</v>
      </c>
    </row>
    <row r="43" spans="1:19" x14ac:dyDescent="0.25">
      <c r="A43" s="12">
        <f>'CRRG - All COVID projects'!A44</f>
        <v>14933</v>
      </c>
      <c r="B43" s="9" t="str">
        <f>'CRRG - All COVID projects'!B44</f>
        <v>C-MORE Capturing MultiORgan Effects of COVID-19</v>
      </c>
      <c r="C43" s="9" t="str">
        <f>'CRRG - All COVID projects'!C44</f>
        <v>Assessing the effects of Coronavirus Disease (COVID-19) on multiple organ systems and impact on quality of life,_x000D_
functional capacity and mental health</v>
      </c>
      <c r="D43" s="9" t="str">
        <f>'CRRG - All COVID projects'!D44</f>
        <v>Basic science study involving procedures with human participants</v>
      </c>
      <c r="E43" s="19" t="str">
        <f>IF(ISNA(VLOOKUP(A43,IMP!$A$6:$B$31,2,FALSE)),"",VLOOKUP(A43,IMP!$A$6:$B$31,2,FALSE))</f>
        <v/>
      </c>
      <c r="F43" s="2" t="str">
        <f>IF('CRRG - All COVID projects'!K44=0,"",'CRRG - All COVID projects'!K44)</f>
        <v/>
      </c>
      <c r="G43" s="2" t="str">
        <f>IF('CRRG - All COVID projects'!G44=0,"",'CRRG - All COVID projects'!G44)</f>
        <v>UPH</v>
      </c>
      <c r="H43" s="9" t="str">
        <f>'CRRG - All COVID projects'!H44</f>
        <v>COVID-19</v>
      </c>
      <c r="I43" s="9" t="str">
        <f>IF('CRRG - All COVID projects'!F44=0,"",'CRRG - All COVID projects'!F44)</f>
        <v>Raman, Dr Betty</v>
      </c>
      <c r="J43" s="9" t="str">
        <f>IF(ISNA(VLOOKUP(A43,'CRRG - COVID UO or OUH sponsore'!$A$7:$B$70,2,FALSE)),'CRRG - All COVID projects'!L44,(VLOOKUP(A43,'CRRG - COVID UO or OUH sponsore'!$A$7:$B$70,2,FALSE)))</f>
        <v>University of Oxford</v>
      </c>
      <c r="K43" s="9">
        <f>'CRRG - All COVID projects'!J44</f>
        <v>282608</v>
      </c>
      <c r="L43" s="11">
        <f>IF('CRRG - All COVID projects'!I44="","",'CRRG - All COVID projects'!I44)</f>
        <v>45642</v>
      </c>
      <c r="M43" s="9" t="str">
        <f>'CRRG - All COVID projects'!E44</f>
        <v>Recruiting</v>
      </c>
      <c r="N43" s="19" t="str">
        <f>VLOOKUP(VALUE($A43),'CRRG - COVID OUH hosted'!$A$7:$H$99,3,FALSE)</f>
        <v>Recruiting</v>
      </c>
      <c r="O43" s="18">
        <f>IF(VLOOKUP($A43,'CRRG - COVID OUH hosted'!$A$7:$H$99,4,FALSE)=0,"",VLOOKUP($A43,'CRRG - COVID OUH hosted'!$A$7:$H$99,4,FALSE))</f>
        <v>43963</v>
      </c>
      <c r="P43" s="18" t="str">
        <f>VLOOKUP($A43,'CRRG - COVID OUH hosted'!$A$7:$H$99,5,FALSE)</f>
        <v>Recruiting site</v>
      </c>
      <c r="Q43" s="6" t="str">
        <f>IF(VLOOKUP($A43,'CRRG - COVID OUH hosted'!$A$7:$H$99,6,FALSE)=0,"", VLOOKUP($A43,'CRRG - COVID OUH hosted'!$A$7:$H$99,6,FALSE))</f>
        <v/>
      </c>
      <c r="R43" s="6" t="str">
        <f>IF(VLOOKUP($A43,'CRRG - COVID OUH hosted'!$A$7:$H$99,7,FALSE)=0,"",VLOOKUP($A43,'CRRG - COVID OUH hosted'!$A$7:$H$99,7,FALSE))</f>
        <v>Raman, Dr Betty</v>
      </c>
      <c r="S43" s="6">
        <f>VLOOKUP($A43,'CRRG - COVID OUH hosted'!$A$7:$H$99,8,FALSE)</f>
        <v>134</v>
      </c>
    </row>
    <row r="44" spans="1:19" x14ac:dyDescent="0.25">
      <c r="A44" s="12">
        <f>'CRRG - All COVID projects'!A45</f>
        <v>14934</v>
      </c>
      <c r="B44" s="9" t="str">
        <f>'CRRG - All COVID projects'!B45</f>
        <v>DIAMONDS SEARCH v1</v>
      </c>
      <c r="C44" s="9" t="str">
        <f>'CRRG - All COVID projects'!C45</f>
        <v>Diagnosis and Management of Febrile Illness using RNA Personalised Molecular Signature Diagnosis</v>
      </c>
      <c r="D44" s="9" t="str">
        <f>'CRRG - All COVID projects'!D45</f>
        <v>Study limited to working with human tissue samples (or other human biological samples) and data (specific project only)</v>
      </c>
      <c r="E44" s="19" t="str">
        <f>IF(ISNA(VLOOKUP(A44,IMP!$A$6:$B$31,2,FALSE)),"",VLOOKUP(A44,IMP!$A$6:$B$31,2,FALSE))</f>
        <v/>
      </c>
      <c r="F44" s="2" t="str">
        <f>IF('CRRG - All COVID projects'!K45=0,"",'CRRG - All COVID projects'!K45)</f>
        <v/>
      </c>
      <c r="G44" s="2" t="str">
        <f>IF('CRRG - All COVID projects'!G45=0,"",'CRRG - All COVID projects'!G45)</f>
        <v>UPH</v>
      </c>
      <c r="H44" s="9" t="str">
        <f>'CRRG - All COVID projects'!H45</f>
        <v>COVID-19</v>
      </c>
      <c r="I44" s="9" t="str">
        <f>IF('CRRG - All COVID projects'!F45=0,"",'CRRG - All COVID projects'!F45)</f>
        <v>Levin, Prof Michael</v>
      </c>
      <c r="J44" s="9" t="str">
        <f>IF(ISNA(VLOOKUP(A44,'CRRG - COVID UO or OUH sponsore'!$A$7:$B$70,2,FALSE)),'CRRG - All COVID projects'!L45,(VLOOKUP(A44,'CRRG - COVID UO or OUH sponsore'!$A$7:$B$70,2,FALSE)))</f>
        <v>Imperial College London</v>
      </c>
      <c r="K44" s="9">
        <f>'CRRG - All COVID projects'!J45</f>
        <v>278651</v>
      </c>
      <c r="L44" s="11">
        <f>IF('CRRG - All COVID projects'!I45="","",'CRRG - All COVID projects'!I45)</f>
        <v>45537</v>
      </c>
      <c r="M44" s="9" t="str">
        <f>'CRRG - All COVID projects'!E45</f>
        <v>Recruiting</v>
      </c>
      <c r="N44" s="19" t="str">
        <f>VLOOKUP(VALUE($A44),'CRRG - COVID OUH hosted'!$A$7:$H$99,3,FALSE)</f>
        <v>Recruiting</v>
      </c>
      <c r="O44" s="18">
        <f>IF(VLOOKUP($A44,'CRRG - COVID OUH hosted'!$A$7:$H$99,4,FALSE)=0,"",VLOOKUP($A44,'CRRG - COVID OUH hosted'!$A$7:$H$99,4,FALSE))</f>
        <v>43955</v>
      </c>
      <c r="P44" s="18" t="str">
        <f>VLOOKUP($A44,'CRRG - COVID OUH hosted'!$A$7:$H$99,5,FALSE)</f>
        <v>Recruiting site</v>
      </c>
      <c r="Q44" s="6" t="str">
        <f>IF(VLOOKUP($A44,'CRRG - COVID OUH hosted'!$A$7:$H$99,6,FALSE)=0,"", VLOOKUP($A44,'CRRG - COVID OUH hosted'!$A$7:$H$99,6,FALSE))</f>
        <v/>
      </c>
      <c r="R44" s="6" t="str">
        <f>IF(VLOOKUP($A44,'CRRG - COVID OUH hosted'!$A$7:$H$99,7,FALSE)=0,"",VLOOKUP($A44,'CRRG - COVID OUH hosted'!$A$7:$H$99,7,FALSE))</f>
        <v>Paulus, Mr Stephane</v>
      </c>
      <c r="S44" s="6">
        <f>VLOOKUP($A44,'CRRG - COVID OUH hosted'!$A$7:$H$99,8,FALSE)</f>
        <v>166</v>
      </c>
    </row>
    <row r="45" spans="1:19" x14ac:dyDescent="0.25">
      <c r="A45" s="12">
        <f>'CRRG - All COVID projects'!A46</f>
        <v>14935</v>
      </c>
      <c r="B45" s="9" t="str">
        <f>'CRRG - All COVID projects'!B46</f>
        <v>The STOIC Study (STerOids in COVID)</v>
      </c>
      <c r="C45" s="9" t="str">
        <f>'CRRG - All COVID projects'!C46</f>
        <v>Use of inhaled corticosteroids as treatment of early COVID-19 infection to prevent clinical deterioration and hospitalisation</v>
      </c>
      <c r="D45" s="9" t="str">
        <f>'CRRG - All COVID projects'!D46</f>
        <v>Clinical trial of an investigational medicinal product</v>
      </c>
      <c r="E45" s="19" t="str">
        <f>IF(ISNA(VLOOKUP(A45,IMP!$A$6:$B$31,2,FALSE)),"",VLOOKUP(A45,IMP!$A$6:$B$31,2,FALSE))</f>
        <v>Budesonide</v>
      </c>
      <c r="F45" s="2" t="str">
        <f>IF('CRRG - All COVID projects'!K46=0,"",'CRRG - All COVID projects'!K46)</f>
        <v>II</v>
      </c>
      <c r="G45" s="2" t="str">
        <f>IF('CRRG - All COVID projects'!G46=0,"",'CRRG - All COVID projects'!G46)</f>
        <v/>
      </c>
      <c r="H45" s="9" t="str">
        <f>'CRRG - All COVID projects'!H46</f>
        <v>COVID-19</v>
      </c>
      <c r="I45" s="9" t="str">
        <f>IF('CRRG - All COVID projects'!F46=0,"",'CRRG - All COVID projects'!F46)</f>
        <v>Bafadhel, Prof Mona</v>
      </c>
      <c r="J45" s="9" t="str">
        <f>IF(ISNA(VLOOKUP(A45,'CRRG - COVID UO or OUH sponsore'!$A$7:$B$70,2,FALSE)),'CRRG - All COVID projects'!L46,(VLOOKUP(A45,'CRRG - COVID UO or OUH sponsore'!$A$7:$B$70,2,FALSE)))</f>
        <v>University of Oxford</v>
      </c>
      <c r="K45" s="9">
        <f>'CRRG - All COVID projects'!J46</f>
        <v>282772</v>
      </c>
      <c r="L45" s="11">
        <f>IF('CRRG - All COVID projects'!I46="","",'CRRG - All COVID projects'!I46)</f>
        <v>47273</v>
      </c>
      <c r="M45" s="9" t="str">
        <f>'CRRG - All COVID projects'!E46</f>
        <v>Closed</v>
      </c>
      <c r="N45" s="19" t="e">
        <f>VLOOKUP(VALUE($A45),'CRRG - COVID OUH hosted'!$A$7:$H$99,3,FALSE)</f>
        <v>#N/A</v>
      </c>
      <c r="O45" s="18" t="e">
        <f>IF(VLOOKUP($A45,'CRRG - COVID OUH hosted'!$A$7:$H$99,4,FALSE)=0,"",VLOOKUP($A45,'CRRG - COVID OUH hosted'!$A$7:$H$99,4,FALSE))</f>
        <v>#N/A</v>
      </c>
      <c r="P45" s="18" t="e">
        <f>VLOOKUP($A45,'CRRG - COVID OUH hosted'!$A$7:$H$99,5,FALSE)</f>
        <v>#N/A</v>
      </c>
      <c r="Q45" s="6" t="e">
        <f>IF(VLOOKUP($A45,'CRRG - COVID OUH hosted'!$A$7:$H$99,6,FALSE)=0,"", VLOOKUP($A45,'CRRG - COVID OUH hosted'!$A$7:$H$99,6,FALSE))</f>
        <v>#N/A</v>
      </c>
      <c r="R45" s="6" t="e">
        <f>IF(VLOOKUP($A45,'CRRG - COVID OUH hosted'!$A$7:$H$99,7,FALSE)=0,"",VLOOKUP($A45,'CRRG - COVID OUH hosted'!$A$7:$H$99,7,FALSE))</f>
        <v>#N/A</v>
      </c>
      <c r="S45" s="6" t="e">
        <f>VLOOKUP($A45,'CRRG - COVID OUH hosted'!$A$7:$H$99,8,FALSE)</f>
        <v>#N/A</v>
      </c>
    </row>
    <row r="46" spans="1:19" x14ac:dyDescent="0.25">
      <c r="A46" s="12">
        <f>'CRRG - All COVID projects'!A47</f>
        <v>14937</v>
      </c>
      <c r="B46" s="9" t="str">
        <f>'CRRG - All COVID projects'!B47</f>
        <v>The haematological effects of COVID-19 infection</v>
      </c>
      <c r="C46" s="9" t="str">
        <f>'CRRG - All COVID projects'!C47</f>
        <v>An observational study evaluating the haematological changes caused by COVID-19 infection and their association with thrombotic clinical outcomes</v>
      </c>
      <c r="D46" s="9" t="str">
        <f>'CRRG - All COVID projects'!D47</f>
        <v>Study limited to working with data (specific project only)</v>
      </c>
      <c r="E46" s="19" t="str">
        <f>IF(ISNA(VLOOKUP(A46,IMP!$A$6:$B$31,2,FALSE)),"",VLOOKUP(A46,IMP!$A$6:$B$31,2,FALSE))</f>
        <v/>
      </c>
      <c r="F46" s="2" t="str">
        <f>IF('CRRG - All COVID projects'!K47=0,"",'CRRG - All COVID projects'!K47)</f>
        <v/>
      </c>
      <c r="G46" s="2" t="str">
        <f>IF('CRRG - All COVID projects'!G47=0,"",'CRRG - All COVID projects'!G47)</f>
        <v/>
      </c>
      <c r="H46" s="9" t="str">
        <f>'CRRG - All COVID projects'!H47</f>
        <v>COVID-19</v>
      </c>
      <c r="I46" s="9" t="str">
        <f>IF('CRRG - All COVID projects'!F47=0,"",'CRRG - All COVID projects'!F47)</f>
        <v>Curry, Dr Nicola</v>
      </c>
      <c r="J46" s="9" t="str">
        <f>IF(ISNA(VLOOKUP(A46,'CRRG - COVID UO or OUH sponsore'!$A$7:$B$70,2,FALSE)),'CRRG - All COVID projects'!L47,(VLOOKUP(A46,'CRRG - COVID UO or OUH sponsore'!$A$7:$B$70,2,FALSE)))</f>
        <v>Oxford University Hospitals NHS Foundation Trust</v>
      </c>
      <c r="K46" s="9">
        <f>'CRRG - All COVID projects'!J47</f>
        <v>282457</v>
      </c>
      <c r="L46" s="11" t="str">
        <f>IF('CRRG - All COVID projects'!I47="","",'CRRG - All COVID projects'!I47)</f>
        <v/>
      </c>
      <c r="M46" s="9" t="str">
        <f>'CRRG - All COVID projects'!E47</f>
        <v>Recruiting</v>
      </c>
      <c r="N46" s="19" t="str">
        <f>VLOOKUP(VALUE($A46),'CRRG - COVID OUH hosted'!$A$7:$H$99,3,FALSE)</f>
        <v>Follow up</v>
      </c>
      <c r="O46" s="18">
        <f>IF(VLOOKUP($A46,'CRRG - COVID OUH hosted'!$A$7:$H$99,4,FALSE)=0,"",VLOOKUP($A46,'CRRG - COVID OUH hosted'!$A$7:$H$99,4,FALSE))</f>
        <v>43970</v>
      </c>
      <c r="P46" s="18" t="str">
        <f>VLOOKUP($A46,'CRRG - COVID OUH hosted'!$A$7:$H$99,5,FALSE)</f>
        <v>Recruiting site</v>
      </c>
      <c r="Q46" s="6" t="str">
        <f>IF(VLOOKUP($A46,'CRRG - COVID OUH hosted'!$A$7:$H$99,6,FALSE)=0,"", VLOOKUP($A46,'CRRG - COVID OUH hosted'!$A$7:$H$99,6,FALSE))</f>
        <v/>
      </c>
      <c r="R46" s="6" t="str">
        <f>IF(VLOOKUP($A46,'CRRG - COVID OUH hosted'!$A$7:$H$99,7,FALSE)=0,"",VLOOKUP($A46,'CRRG - COVID OUH hosted'!$A$7:$H$99,7,FALSE))</f>
        <v>Curry, Dr Nicola</v>
      </c>
      <c r="S46" s="6">
        <f>VLOOKUP($A46,'CRRG - COVID OUH hosted'!$A$7:$H$99,8,FALSE)</f>
        <v>0</v>
      </c>
    </row>
    <row r="47" spans="1:19" x14ac:dyDescent="0.25">
      <c r="A47" s="12">
        <f>'CRRG - All COVID projects'!A48</f>
        <v>14940</v>
      </c>
      <c r="B47" s="9" t="str">
        <f>'CRRG - All COVID projects'!B48</f>
        <v>COVID-19 infection survey</v>
      </c>
      <c r="C47" s="9" t="str">
        <f>'CRRG - All COVID projects'!C48</f>
        <v>Incidence of SARS-CoV-2 infection and prevalence of immunity to SARS-CoV-2 in the UK general population as_x000D_
assessed through repeated cross-sectional household surveys with additional serial sampling and longitudinal_x000D_
follow-up, an Office of National Statistics Survey</v>
      </c>
      <c r="D47" s="9" t="str">
        <f>'CRRG - All COVID projects'!D48</f>
        <v>Basic science study involving procedures with human participants</v>
      </c>
      <c r="E47" s="19" t="str">
        <f>IF(ISNA(VLOOKUP(A47,IMP!$A$6:$B$31,2,FALSE)),"",VLOOKUP(A47,IMP!$A$6:$B$31,2,FALSE))</f>
        <v/>
      </c>
      <c r="F47" s="2" t="str">
        <f>IF('CRRG - All COVID projects'!K48=0,"",'CRRG - All COVID projects'!K48)</f>
        <v/>
      </c>
      <c r="G47" s="2" t="str">
        <f>IF('CRRG - All COVID projects'!G48=0,"",'CRRG - All COVID projects'!G48)</f>
        <v>UPH</v>
      </c>
      <c r="H47" s="9" t="str">
        <f>'CRRG - All COVID projects'!H48</f>
        <v>COVID-19</v>
      </c>
      <c r="I47" s="9" t="str">
        <f>IF('CRRG - All COVID projects'!F48=0,"",'CRRG - All COVID projects'!F48)</f>
        <v>Walker, Prof Sarah</v>
      </c>
      <c r="J47" s="9" t="str">
        <f>IF(ISNA(VLOOKUP(A47,'CRRG - COVID UO or OUH sponsore'!$A$7:$B$70,2,FALSE)),'CRRG - All COVID projects'!L48,(VLOOKUP(A47,'CRRG - COVID UO or OUH sponsore'!$A$7:$B$70,2,FALSE)))</f>
        <v>University of Oxford</v>
      </c>
      <c r="K47" s="9">
        <f>'CRRG - All COVID projects'!J48</f>
        <v>283248</v>
      </c>
      <c r="L47" s="11">
        <f>IF('CRRG - All COVID projects'!I48="","",'CRRG - All COVID projects'!I48)</f>
        <v>46962</v>
      </c>
      <c r="M47" s="9" t="str">
        <f>'CRRG - All COVID projects'!E48</f>
        <v>Recruiting</v>
      </c>
      <c r="N47" s="19" t="str">
        <f>VLOOKUP(VALUE($A47),'CRRG - COVID OUH hosted'!$A$7:$H$99,3,FALSE)</f>
        <v>Active</v>
      </c>
      <c r="O47" s="18">
        <f>IF(VLOOKUP($A47,'CRRG - COVID OUH hosted'!$A$7:$H$99,4,FALSE)=0,"",VLOOKUP($A47,'CRRG - COVID OUH hosted'!$A$7:$H$99,4,FALSE))</f>
        <v>44162</v>
      </c>
      <c r="P47" s="18" t="str">
        <f>VLOOKUP($A47,'CRRG - COVID OUH hosted'!$A$7:$H$99,5,FALSE)</f>
        <v>Service provision only</v>
      </c>
      <c r="Q47" s="6" t="str">
        <f>IF(VLOOKUP($A47,'CRRG - COVID OUH hosted'!$A$7:$H$99,6,FALSE)=0,"", VLOOKUP($A47,'CRRG - COVID OUH hosted'!$A$7:$H$99,6,FALSE))</f>
        <v/>
      </c>
      <c r="R47" s="6" t="str">
        <f>IF(VLOOKUP($A47,'CRRG - COVID OUH hosted'!$A$7:$H$99,7,FALSE)=0,"",VLOOKUP($A47,'CRRG - COVID OUH hosted'!$A$7:$H$99,7,FALSE))</f>
        <v>Walker, Prof Sarah</v>
      </c>
      <c r="S47" s="6">
        <f>VLOOKUP($A47,'CRRG - COVID OUH hosted'!$A$7:$H$99,8,FALSE)</f>
        <v>0</v>
      </c>
    </row>
    <row r="48" spans="1:19" x14ac:dyDescent="0.25">
      <c r="A48" s="12">
        <f>'CRRG - All COVID projects'!A49</f>
        <v>14941</v>
      </c>
      <c r="B48" s="9" t="str">
        <f>'CRRG - All COVID projects'!B49</f>
        <v>COPCOV trial</v>
      </c>
      <c r="C48" s="9" t="str">
        <f>'CRRG - All COVID projects'!C49</f>
        <v>Chloroquine/ hydroxychloroquine prevention of coronavirus disease (COVID-19) in the healthcare setting; a randomised, placebo-controlled prophylaxis study (COPCOV)</v>
      </c>
      <c r="D48" s="9" t="str">
        <f>'CRRG - All COVID projects'!D49</f>
        <v>Clinical trial of an investigational medicinal product</v>
      </c>
      <c r="E48" s="19" t="str">
        <f>IF(ISNA(VLOOKUP(A48,IMP!$A$6:$B$31,2,FALSE)),"",VLOOKUP(A48,IMP!$A$6:$B$31,2,FALSE))</f>
        <v>Hydroxychloroquine;Placebo</v>
      </c>
      <c r="F48" s="2" t="str">
        <f>IF('CRRG - All COVID projects'!K49=0,"",'CRRG - All COVID projects'!K49)</f>
        <v>III</v>
      </c>
      <c r="G48" s="2" t="str">
        <f>IF('CRRG - All COVID projects'!G49=0,"",'CRRG - All COVID projects'!G49)</f>
        <v>UPH</v>
      </c>
      <c r="H48" s="9" t="str">
        <f>'CRRG - All COVID projects'!H49</f>
        <v>COVID-19</v>
      </c>
      <c r="I48" s="9" t="str">
        <f>IF('CRRG - All COVID projects'!F49=0,"",'CRRG - All COVID projects'!F49)</f>
        <v>Llewelyn, Prof Martin</v>
      </c>
      <c r="J48" s="9" t="str">
        <f>IF(ISNA(VLOOKUP(A48,'CRRG - COVID UO or OUH sponsore'!$A$7:$B$70,2,FALSE)),'CRRG - All COVID projects'!L49,(VLOOKUP(A48,'CRRG - COVID UO or OUH sponsore'!$A$7:$B$70,2,FALSE)))</f>
        <v>University of Oxford</v>
      </c>
      <c r="K48" s="9">
        <f>'CRRG - All COVID projects'!J49</f>
        <v>282109</v>
      </c>
      <c r="L48" s="11">
        <f>IF('CRRG - All COVID projects'!I49="","",'CRRG - All COVID projects'!I49)</f>
        <v>45731</v>
      </c>
      <c r="M48" s="9" t="str">
        <f>'CRRG - All COVID projects'!E49</f>
        <v>Recruiting</v>
      </c>
      <c r="N48" s="19" t="str">
        <f>VLOOKUP(VALUE($A48),'CRRG - COVID OUH hosted'!$A$7:$H$99,3,FALSE)</f>
        <v>Follow up</v>
      </c>
      <c r="O48" s="18">
        <f>IF(VLOOKUP($A48,'CRRG - COVID OUH hosted'!$A$7:$H$99,4,FALSE)=0,"",VLOOKUP($A48,'CRRG - COVID OUH hosted'!$A$7:$H$99,4,FALSE))</f>
        <v>43970</v>
      </c>
      <c r="P48" s="18" t="str">
        <f>VLOOKUP($A48,'CRRG - COVID OUH hosted'!$A$7:$H$99,5,FALSE)</f>
        <v>Recruiting site</v>
      </c>
      <c r="Q48" s="6" t="str">
        <f>IF(VLOOKUP($A48,'CRRG - COVID OUH hosted'!$A$7:$H$99,6,FALSE)=0,"", VLOOKUP($A48,'CRRG - COVID OUH hosted'!$A$7:$H$99,6,FALSE))</f>
        <v/>
      </c>
      <c r="R48" s="6" t="str">
        <f>IF(VLOOKUP($A48,'CRRG - COVID OUH hosted'!$A$7:$H$99,7,FALSE)=0,"",VLOOKUP($A48,'CRRG - COVID OUH hosted'!$A$7:$H$99,7,FALSE))</f>
        <v>Woodrow, Dr Charlie</v>
      </c>
      <c r="S48" s="6">
        <f>VLOOKUP($A48,'CRRG - COVID OUH hosted'!$A$7:$H$99,8,FALSE)</f>
        <v>54</v>
      </c>
    </row>
    <row r="49" spans="1:19" x14ac:dyDescent="0.25">
      <c r="A49" s="12">
        <f>'CRRG - All COVID projects'!A50</f>
        <v>14942</v>
      </c>
      <c r="B49" s="9" t="str">
        <f>'CRRG - All COVID projects'!B50</f>
        <v>Remote by default primary care</v>
      </c>
      <c r="C49" s="9" t="str">
        <f>'CRRG - All COVID projects'!C50</f>
        <v>Scaling up Remote-by-Default Models of Care to Help Reduce the Spread of COVID-19</v>
      </c>
      <c r="D49" s="9" t="str">
        <f>'CRRG - All COVID projects'!D50</f>
        <v>Study administering questionnaires/interviews for quantitative analysis, or using mixed quantitative/qualitative</v>
      </c>
      <c r="E49" s="19" t="str">
        <f>IF(ISNA(VLOOKUP(A49,IMP!$A$6:$B$31,2,FALSE)),"",VLOOKUP(A49,IMP!$A$6:$B$31,2,FALSE))</f>
        <v/>
      </c>
      <c r="F49" s="2" t="str">
        <f>IF('CRRG - All COVID projects'!K50=0,"",'CRRG - All COVID projects'!K50)</f>
        <v/>
      </c>
      <c r="G49" s="2" t="str">
        <f>IF('CRRG - All COVID projects'!G50=0,"",'CRRG - All COVID projects'!G50)</f>
        <v/>
      </c>
      <c r="H49" s="9" t="str">
        <f>'CRRG - All COVID projects'!H50</f>
        <v>COVID-19</v>
      </c>
      <c r="I49" s="9" t="str">
        <f>IF('CRRG - All COVID projects'!F50=0,"",'CRRG - All COVID projects'!F50)</f>
        <v>Greenhalgh, Prof Trish P M</v>
      </c>
      <c r="J49" s="9" t="str">
        <f>IF(ISNA(VLOOKUP(A49,'CRRG - COVID UO or OUH sponsore'!$A$7:$B$70,2,FALSE)),'CRRG - All COVID projects'!L50,(VLOOKUP(A49,'CRRG - COVID UO or OUH sponsore'!$A$7:$B$70,2,FALSE)))</f>
        <v>University of Oxford</v>
      </c>
      <c r="K49" s="9">
        <f>'CRRG - All COVID projects'!J50</f>
        <v>283196</v>
      </c>
      <c r="L49" s="11">
        <f>IF('CRRG - All COVID projects'!I50="","",'CRRG - All COVID projects'!I50)</f>
        <v>47158</v>
      </c>
      <c r="M49" s="9" t="str">
        <f>'CRRG - All COVID projects'!E50</f>
        <v>Awaiting recruitment</v>
      </c>
      <c r="N49" s="19" t="e">
        <f>VLOOKUP(VALUE($A49),'CRRG - COVID OUH hosted'!$A$7:$H$99,3,FALSE)</f>
        <v>#N/A</v>
      </c>
      <c r="O49" s="18" t="e">
        <f>IF(VLOOKUP($A49,'CRRG - COVID OUH hosted'!$A$7:$H$99,4,FALSE)=0,"",VLOOKUP($A49,'CRRG - COVID OUH hosted'!$A$7:$H$99,4,FALSE))</f>
        <v>#N/A</v>
      </c>
      <c r="P49" s="18" t="e">
        <f>VLOOKUP($A49,'CRRG - COVID OUH hosted'!$A$7:$H$99,5,FALSE)</f>
        <v>#N/A</v>
      </c>
      <c r="Q49" s="6" t="e">
        <f>IF(VLOOKUP($A49,'CRRG - COVID OUH hosted'!$A$7:$H$99,6,FALSE)=0,"", VLOOKUP($A49,'CRRG - COVID OUH hosted'!$A$7:$H$99,6,FALSE))</f>
        <v>#N/A</v>
      </c>
      <c r="R49" s="6" t="e">
        <f>IF(VLOOKUP($A49,'CRRG - COVID OUH hosted'!$A$7:$H$99,7,FALSE)=0,"",VLOOKUP($A49,'CRRG - COVID OUH hosted'!$A$7:$H$99,7,FALSE))</f>
        <v>#N/A</v>
      </c>
      <c r="S49" s="6" t="e">
        <f>VLOOKUP($A49,'CRRG - COVID OUH hosted'!$A$7:$H$99,8,FALSE)</f>
        <v>#N/A</v>
      </c>
    </row>
    <row r="50" spans="1:19" x14ac:dyDescent="0.25">
      <c r="A50" s="12">
        <f>'CRRG - All COVID projects'!A51</f>
        <v>14944</v>
      </c>
      <c r="B50" s="9" t="str">
        <f>'CRRG - All COVID projects'!B51</f>
        <v>RECOVERY - Respiratory Support</v>
      </c>
      <c r="C50" s="9" t="str">
        <f>'CRRG - All COVID projects'!C51</f>
        <v>Ventilation Strategies in COVID-19; CPAP, High-flow, and standard care</v>
      </c>
      <c r="D50" s="9" t="str">
        <f>'CRRG - All COVID projects'!D51</f>
        <v>Basic science study involving procedures with human participants</v>
      </c>
      <c r="E50" s="19" t="str">
        <f>IF(ISNA(VLOOKUP(A50,IMP!$A$6:$B$31,2,FALSE)),"",VLOOKUP(A50,IMP!$A$6:$B$31,2,FALSE))</f>
        <v/>
      </c>
      <c r="F50" s="2" t="str">
        <f>IF('CRRG - All COVID projects'!K51=0,"",'CRRG - All COVID projects'!K51)</f>
        <v/>
      </c>
      <c r="G50" s="2" t="str">
        <f>IF('CRRG - All COVID projects'!G51=0,"",'CRRG - All COVID projects'!G51)</f>
        <v/>
      </c>
      <c r="H50" s="9" t="str">
        <f>'CRRG - All COVID projects'!H51</f>
        <v>COVID-19</v>
      </c>
      <c r="I50" s="9" t="str">
        <f>IF('CRRG - All COVID projects'!F51=0,"",'CRRG - All COVID projects'!F51)</f>
        <v>Perkins, Prof Gavin</v>
      </c>
      <c r="J50" s="9" t="str">
        <f>IF(ISNA(VLOOKUP(A50,'CRRG - COVID UO or OUH sponsore'!$A$7:$B$70,2,FALSE)),'CRRG - All COVID projects'!L51,(VLOOKUP(A50,'CRRG - COVID UO or OUH sponsore'!$A$7:$B$70,2,FALSE)))</f>
        <v>University of Warwick</v>
      </c>
      <c r="K50" s="9">
        <f>'CRRG - All COVID projects'!J51</f>
        <v>282338</v>
      </c>
      <c r="L50" s="11">
        <f>IF('CRRG - All COVID projects'!I51="","",'CRRG - All COVID projects'!I51)</f>
        <v>45518</v>
      </c>
      <c r="M50" s="9" t="str">
        <f>'CRRG - All COVID projects'!E51</f>
        <v>Awaiting sponsorship</v>
      </c>
      <c r="N50" s="19" t="str">
        <f>VLOOKUP(VALUE($A50),'CRRG - COVID OUH hosted'!$A$7:$H$99,3,FALSE)</f>
        <v>Abandoned pre-approval</v>
      </c>
      <c r="O50" s="18" t="str">
        <f>IF(VLOOKUP($A50,'CRRG - COVID OUH hosted'!$A$7:$H$99,4,FALSE)=0,"",VLOOKUP($A50,'CRRG - COVID OUH hosted'!$A$7:$H$99,4,FALSE))</f>
        <v/>
      </c>
      <c r="P50" s="18" t="str">
        <f>VLOOKUP($A50,'CRRG - COVID OUH hosted'!$A$7:$H$99,5,FALSE)</f>
        <v>Recruiting site</v>
      </c>
      <c r="Q50" s="6" t="str">
        <f>IF(VLOOKUP($A50,'CRRG - COVID OUH hosted'!$A$7:$H$99,6,FALSE)=0,"", VLOOKUP($A50,'CRRG - COVID OUH hosted'!$A$7:$H$99,6,FALSE))</f>
        <v/>
      </c>
      <c r="R50" s="6" t="str">
        <f>IF(VLOOKUP($A50,'CRRG - COVID OUH hosted'!$A$7:$H$99,7,FALSE)=0,"",VLOOKUP($A50,'CRRG - COVID OUH hosted'!$A$7:$H$99,7,FALSE))</f>
        <v/>
      </c>
      <c r="S50" s="6">
        <f>VLOOKUP($A50,'CRRG - COVID OUH hosted'!$A$7:$H$99,8,FALSE)</f>
        <v>0</v>
      </c>
    </row>
    <row r="51" spans="1:19" x14ac:dyDescent="0.25">
      <c r="A51" s="12">
        <f>'CRRG - All COVID projects'!A52</f>
        <v>14945</v>
      </c>
      <c r="B51" s="9" t="str">
        <f>'CRRG - All COVID projects'!B52</f>
        <v>ILIAD-7</v>
      </c>
      <c r="C51" s="9" t="str">
        <f>'CRRG - All COVID projects'!C52</f>
        <v>Recombinant InterLeukin-7 (CYT107) to Improve clinical outcomes in lymphopenic pAtients with COVID-19 infection</v>
      </c>
      <c r="D51" s="9" t="str">
        <f>'CRRG - All COVID projects'!D52</f>
        <v>Clinical trial of an investigational medicinal product</v>
      </c>
      <c r="E51" s="19" t="str">
        <f>IF(ISNA(VLOOKUP(A51,IMP!$A$6:$B$31,2,FALSE)),"",VLOOKUP(A51,IMP!$A$6:$B$31,2,FALSE))</f>
        <v/>
      </c>
      <c r="F51" s="2" t="str">
        <f>IF('CRRG - All COVID projects'!K52=0,"",'CRRG - All COVID projects'!K52)</f>
        <v/>
      </c>
      <c r="G51" s="2" t="str">
        <f>IF('CRRG - All COVID projects'!G52=0,"",'CRRG - All COVID projects'!G52)</f>
        <v/>
      </c>
      <c r="H51" s="9" t="str">
        <f>'CRRG - All COVID projects'!H52</f>
        <v>COVID-19</v>
      </c>
      <c r="I51" s="9" t="str">
        <f>IF('CRRG - All COVID projects'!F52=0,"",'CRRG - All COVID projects'!F52)</f>
        <v/>
      </c>
      <c r="J51" s="9" t="str">
        <f>IF(ISNA(VLOOKUP(A51,'CRRG - COVID UO or OUH sponsore'!$A$7:$B$70,2,FALSE)),'CRRG - All COVID projects'!L52,(VLOOKUP(A51,'CRRG - COVID UO or OUH sponsore'!$A$7:$B$70,2,FALSE)))</f>
        <v>REVIMMUNE SAS</v>
      </c>
      <c r="K51" s="9">
        <f>'CRRG - All COVID projects'!J52</f>
        <v>0</v>
      </c>
      <c r="L51" s="11">
        <f>IF('CRRG - All COVID projects'!I52="","",'CRRG - All COVID projects'!I52)</f>
        <v>45586</v>
      </c>
      <c r="M51" s="9" t="str">
        <f>'CRRG - All COVID projects'!E52</f>
        <v>Awaiting sponsorship</v>
      </c>
      <c r="N51" s="19" t="str">
        <f>VLOOKUP(VALUE($A51),'CRRG - COVID OUH hosted'!$A$7:$H$99,3,FALSE)</f>
        <v>Abandoned pre-approval</v>
      </c>
      <c r="O51" s="18" t="str">
        <f>IF(VLOOKUP($A51,'CRRG - COVID OUH hosted'!$A$7:$H$99,4,FALSE)=0,"",VLOOKUP($A51,'CRRG - COVID OUH hosted'!$A$7:$H$99,4,FALSE))</f>
        <v/>
      </c>
      <c r="P51" s="18" t="str">
        <f>VLOOKUP($A51,'CRRG - COVID OUH hosted'!$A$7:$H$99,5,FALSE)</f>
        <v>Recruiting site</v>
      </c>
      <c r="Q51" s="6" t="str">
        <f>IF(VLOOKUP($A51,'CRRG - COVID OUH hosted'!$A$7:$H$99,6,FALSE)=0,"", VLOOKUP($A51,'CRRG - COVID OUH hosted'!$A$7:$H$99,6,FALSE))</f>
        <v/>
      </c>
      <c r="R51" s="6" t="str">
        <f>IF(VLOOKUP($A51,'CRRG - COVID OUH hosted'!$A$7:$H$99,7,FALSE)=0,"",VLOOKUP($A51,'CRRG - COVID OUH hosted'!$A$7:$H$99,7,FALSE))</f>
        <v/>
      </c>
      <c r="S51" s="6">
        <f>VLOOKUP($A51,'CRRG - COVID OUH hosted'!$A$7:$H$99,8,FALSE)</f>
        <v>0</v>
      </c>
    </row>
    <row r="52" spans="1:19" x14ac:dyDescent="0.25">
      <c r="A52" s="12">
        <f>'CRRG - All COVID projects'!A53</f>
        <v>14948</v>
      </c>
      <c r="B52" s="9" t="str">
        <f>'CRRG - All COVID projects'!B53</f>
        <v>IMPACT - COVID19 in recipients of allogeneic stem cell transplantation</v>
      </c>
      <c r="C52" s="9" t="str">
        <f>'CRRG - All COVID projects'!C53</f>
        <v>A prospective non interventional study to evaluate the role of immune and inflammatory response in recipients of allogeneic haematopoietic stem cell transplantation (SCT) affected by severe COVID19 infection</v>
      </c>
      <c r="D52" s="9" t="str">
        <f>'CRRG - All COVID projects'!D53</f>
        <v>Basic science study involving procedures with human participants</v>
      </c>
      <c r="E52" s="19" t="str">
        <f>IF(ISNA(VLOOKUP(A52,IMP!$A$6:$B$31,2,FALSE)),"",VLOOKUP(A52,IMP!$A$6:$B$31,2,FALSE))</f>
        <v/>
      </c>
      <c r="F52" s="2" t="str">
        <f>IF('CRRG - All COVID projects'!K53=0,"",'CRRG - All COVID projects'!K53)</f>
        <v/>
      </c>
      <c r="G52" s="2" t="str">
        <f>IF('CRRG - All COVID projects'!G53=0,"",'CRRG - All COVID projects'!G53)</f>
        <v/>
      </c>
      <c r="H52" s="9" t="str">
        <f>'CRRG - All COVID projects'!H53</f>
        <v>COVID-19</v>
      </c>
      <c r="I52" s="9" t="str">
        <f>IF('CRRG - All COVID projects'!F53=0,"",'CRRG - All COVID projects'!F53)</f>
        <v>Lucchini, Dr Giovanna</v>
      </c>
      <c r="J52" s="9" t="str">
        <f>IF(ISNA(VLOOKUP(A52,'CRRG - COVID UO or OUH sponsore'!$A$7:$B$70,2,FALSE)),'CRRG - All COVID projects'!L53,(VLOOKUP(A52,'CRRG - COVID UO or OUH sponsore'!$A$7:$B$70,2,FALSE)))</f>
        <v>Great Ormond Street Hospital for Children NHS Foundation Trust</v>
      </c>
      <c r="K52" s="9">
        <f>'CRRG - All COVID projects'!J53</f>
        <v>282229</v>
      </c>
      <c r="L52" s="11">
        <f>IF('CRRG - All COVID projects'!I53="","",'CRRG - All COVID projects'!I53)</f>
        <v>45680</v>
      </c>
      <c r="M52" s="9" t="str">
        <f>'CRRG - All COVID projects'!E53</f>
        <v>Recruiting</v>
      </c>
      <c r="N52" s="19" t="str">
        <f>VLOOKUP(VALUE($A52),'CRRG - COVID OUH hosted'!$A$7:$H$99,3,FALSE)</f>
        <v>Recruiting</v>
      </c>
      <c r="O52" s="18">
        <f>IF(VLOOKUP($A52,'CRRG - COVID OUH hosted'!$A$7:$H$99,4,FALSE)=0,"",VLOOKUP($A52,'CRRG - COVID OUH hosted'!$A$7:$H$99,4,FALSE))</f>
        <v>44183</v>
      </c>
      <c r="P52" s="18" t="str">
        <f>VLOOKUP($A52,'CRRG - COVID OUH hosted'!$A$7:$H$99,5,FALSE)</f>
        <v>Recruiting site</v>
      </c>
      <c r="Q52" s="6" t="str">
        <f>IF(VLOOKUP($A52,'CRRG - COVID OUH hosted'!$A$7:$H$99,6,FALSE)=0,"", VLOOKUP($A52,'CRRG - COVID OUH hosted'!$A$7:$H$99,6,FALSE))</f>
        <v/>
      </c>
      <c r="R52" s="6" t="str">
        <f>IF(VLOOKUP($A52,'CRRG - COVID OUH hosted'!$A$7:$H$99,7,FALSE)=0,"",VLOOKUP($A52,'CRRG - COVID OUH hosted'!$A$7:$H$99,7,FALSE))</f>
        <v>Peniket, Dr Andrew J</v>
      </c>
      <c r="S52" s="6">
        <f>VLOOKUP($A52,'CRRG - COVID OUH hosted'!$A$7:$H$99,8,FALSE)</f>
        <v>7</v>
      </c>
    </row>
    <row r="53" spans="1:19" x14ac:dyDescent="0.25">
      <c r="A53" s="12">
        <f>'CRRG - All COVID projects'!A54</f>
        <v>14950</v>
      </c>
      <c r="B53" s="9" t="str">
        <f>'CRRG - All COVID projects'!B54</f>
        <v>Pregnancy and Neonatal Outcomes in COVID-19 (PAN-COVID)</v>
      </c>
      <c r="C53" s="9" t="str">
        <f>'CRRG - All COVID projects'!C54</f>
        <v>Pregnancy and Neonatal Outcomes in COVID-19: A global registry of women with suspected or confirmed SARS-CoV-2 infeciton in pregnancy and their neonates, understanding natural history to guide treatment and prevention</v>
      </c>
      <c r="D53" s="9" t="str">
        <f>'CRRG - All COVID projects'!D54</f>
        <v>Study limited to working with data (specific project only)</v>
      </c>
      <c r="E53" s="19" t="str">
        <f>IF(ISNA(VLOOKUP(A53,IMP!$A$6:$B$31,2,FALSE)),"",VLOOKUP(A53,IMP!$A$6:$B$31,2,FALSE))</f>
        <v/>
      </c>
      <c r="F53" s="2" t="str">
        <f>IF('CRRG - All COVID projects'!K54=0,"",'CRRG - All COVID projects'!K54)</f>
        <v/>
      </c>
      <c r="G53" s="2" t="str">
        <f>IF('CRRG - All COVID projects'!G54=0,"",'CRRG - All COVID projects'!G54)</f>
        <v>UPH</v>
      </c>
      <c r="H53" s="9" t="str">
        <f>'CRRG - All COVID projects'!H54</f>
        <v>COVID-19</v>
      </c>
      <c r="I53" s="9" t="str">
        <f>IF('CRRG - All COVID projects'!F54=0,"",'CRRG - All COVID projects'!F54)</f>
        <v>Mullins, Dr Edward</v>
      </c>
      <c r="J53" s="9" t="str">
        <f>IF(ISNA(VLOOKUP(A53,'CRRG - COVID UO or OUH sponsore'!$A$7:$B$70,2,FALSE)),'CRRG - All COVID projects'!L54,(VLOOKUP(A53,'CRRG - COVID UO or OUH sponsore'!$A$7:$B$70,2,FALSE)))</f>
        <v>Imperial College London</v>
      </c>
      <c r="K53" s="9">
        <f>'CRRG - All COVID projects'!J54</f>
        <v>282655</v>
      </c>
      <c r="L53" s="11">
        <f>IF('CRRG - All COVID projects'!I54="","",'CRRG - All COVID projects'!I54)</f>
        <v>45571</v>
      </c>
      <c r="M53" s="9" t="str">
        <f>'CRRG - All COVID projects'!E54</f>
        <v>Recruiting</v>
      </c>
      <c r="N53" s="19" t="str">
        <f>VLOOKUP(VALUE($A53),'CRRG - COVID OUH hosted'!$A$7:$H$99,3,FALSE)</f>
        <v>Recruiting</v>
      </c>
      <c r="O53" s="18">
        <f>IF(VLOOKUP($A53,'CRRG - COVID OUH hosted'!$A$7:$H$99,4,FALSE)=0,"",VLOOKUP($A53,'CRRG - COVID OUH hosted'!$A$7:$H$99,4,FALSE))</f>
        <v>43971</v>
      </c>
      <c r="P53" s="18" t="str">
        <f>VLOOKUP($A53,'CRRG - COVID OUH hosted'!$A$7:$H$99,5,FALSE)</f>
        <v>Recruiting site</v>
      </c>
      <c r="Q53" s="6" t="str">
        <f>IF(VLOOKUP($A53,'CRRG - COVID OUH hosted'!$A$7:$H$99,6,FALSE)=0,"", VLOOKUP($A53,'CRRG - COVID OUH hosted'!$A$7:$H$99,6,FALSE))</f>
        <v/>
      </c>
      <c r="R53" s="6" t="str">
        <f>IF(VLOOKUP($A53,'CRRG - COVID OUH hosted'!$A$7:$H$99,7,FALSE)=0,"",VLOOKUP($A53,'CRRG - COVID OUH hosted'!$A$7:$H$99,7,FALSE))</f>
        <v>Mossop, Ms Jude</v>
      </c>
      <c r="S53" s="6">
        <f>VLOOKUP($A53,'CRRG - COVID OUH hosted'!$A$7:$H$99,8,FALSE)</f>
        <v>18</v>
      </c>
    </row>
    <row r="54" spans="1:19" x14ac:dyDescent="0.25">
      <c r="A54" s="12">
        <f>'CRRG - All COVID projects'!A55</f>
        <v>14956</v>
      </c>
      <c r="B54" s="9" t="str">
        <f>'CRRG - All COVID projects'!B55</f>
        <v>PACE</v>
      </c>
      <c r="C54" s="9" t="str">
        <f>'CRRG - All COVID projects'!C55</f>
        <v>The impact of COVID-19 on patients with AML undergoing chemotherapy: an epidemiological study.</v>
      </c>
      <c r="D54" s="9" t="str">
        <f>'CRRG - All COVID projects'!D55</f>
        <v>Study limited to working with data (specific project only)</v>
      </c>
      <c r="E54" s="19" t="str">
        <f>IF(ISNA(VLOOKUP(A54,IMP!$A$6:$B$31,2,FALSE)),"",VLOOKUP(A54,IMP!$A$6:$B$31,2,FALSE))</f>
        <v/>
      </c>
      <c r="F54" s="2" t="str">
        <f>IF('CRRG - All COVID projects'!K55=0,"",'CRRG - All COVID projects'!K55)</f>
        <v/>
      </c>
      <c r="G54" s="2" t="str">
        <f>IF('CRRG - All COVID projects'!G55=0,"",'CRRG - All COVID projects'!G55)</f>
        <v/>
      </c>
      <c r="H54" s="9" t="str">
        <f>'CRRG - All COVID projects'!H55</f>
        <v>COVID-19</v>
      </c>
      <c r="I54" s="9" t="str">
        <f>IF('CRRG - All COVID projects'!F55=0,"",'CRRG - All COVID projects'!F55)</f>
        <v>Stanworth, Prof Simon</v>
      </c>
      <c r="J54" s="9" t="str">
        <f>IF(ISNA(VLOOKUP(A54,'CRRG - COVID UO or OUH sponsore'!$A$7:$B$70,2,FALSE)),'CRRG - All COVID projects'!L55,(VLOOKUP(A54,'CRRG - COVID UO or OUH sponsore'!$A$7:$B$70,2,FALSE)))</f>
        <v>University of Birmingham</v>
      </c>
      <c r="K54" s="9">
        <f>'CRRG - All COVID projects'!J55</f>
        <v>282870</v>
      </c>
      <c r="L54" s="11">
        <f>IF('CRRG - All COVID projects'!I55="","",'CRRG - All COVID projects'!I55)</f>
        <v>45718</v>
      </c>
      <c r="M54" s="9" t="str">
        <f>'CRRG - All COVID projects'!E55</f>
        <v>Recruiting</v>
      </c>
      <c r="N54" s="19" t="str">
        <f>VLOOKUP(VALUE($A54),'CRRG - COVID OUH hosted'!$A$7:$H$99,3,FALSE)</f>
        <v>Awaiting first participant</v>
      </c>
      <c r="O54" s="18">
        <f>IF(VLOOKUP($A54,'CRRG - COVID OUH hosted'!$A$7:$H$99,4,FALSE)=0,"",VLOOKUP($A54,'CRRG - COVID OUH hosted'!$A$7:$H$99,4,FALSE))</f>
        <v>43984</v>
      </c>
      <c r="P54" s="18" t="str">
        <f>VLOOKUP($A54,'CRRG - COVID OUH hosted'!$A$7:$H$99,5,FALSE)</f>
        <v>Recruiting site</v>
      </c>
      <c r="Q54" s="6" t="str">
        <f>IF(VLOOKUP($A54,'CRRG - COVID OUH hosted'!$A$7:$H$99,6,FALSE)=0,"", VLOOKUP($A54,'CRRG - COVID OUH hosted'!$A$7:$H$99,6,FALSE))</f>
        <v/>
      </c>
      <c r="R54" s="6" t="str">
        <f>IF(VLOOKUP($A54,'CRRG - COVID OUH hosted'!$A$7:$H$99,7,FALSE)=0,"",VLOOKUP($A54,'CRRG - COVID OUH hosted'!$A$7:$H$99,7,FALSE))</f>
        <v>Vyas, Prof Paresh</v>
      </c>
      <c r="S54" s="6">
        <f>VLOOKUP($A54,'CRRG - COVID OUH hosted'!$A$7:$H$99,8,FALSE)</f>
        <v>0</v>
      </c>
    </row>
    <row r="55" spans="1:19" x14ac:dyDescent="0.25">
      <c r="A55" s="12">
        <f>'CRRG - All COVID projects'!A56</f>
        <v>14964</v>
      </c>
      <c r="B55" s="9" t="str">
        <f>'CRRG - All COVID projects'!B56</f>
        <v>Coagulopathy associated with Covid 19</v>
      </c>
      <c r="C55" s="9" t="str">
        <f>'CRRG - All COVID projects'!C56</f>
        <v>Coagulopathy associated with Covid 19 (CA-Covid19) A Multi-Centre observational study</v>
      </c>
      <c r="D55" s="9" t="str">
        <f>'CRRG - All COVID projects'!D56</f>
        <v>Study limited to working with data (specific project only)</v>
      </c>
      <c r="E55" s="19" t="str">
        <f>IF(ISNA(VLOOKUP(A55,IMP!$A$6:$B$31,2,FALSE)),"",VLOOKUP(A55,IMP!$A$6:$B$31,2,FALSE))</f>
        <v/>
      </c>
      <c r="F55" s="2" t="str">
        <f>IF('CRRG - All COVID projects'!K56=0,"",'CRRG - All COVID projects'!K56)</f>
        <v/>
      </c>
      <c r="G55" s="2" t="str">
        <f>IF('CRRG - All COVID projects'!G56=0,"",'CRRG - All COVID projects'!G56)</f>
        <v/>
      </c>
      <c r="H55" s="9" t="str">
        <f>'CRRG - All COVID projects'!H56</f>
        <v>COVID-19</v>
      </c>
      <c r="I55" s="9" t="str">
        <f>IF('CRRG - All COVID projects'!F56=0,"",'CRRG - All COVID projects'!F56)</f>
        <v>Jayakody Arachchillage, Dr Deepa</v>
      </c>
      <c r="J55" s="9" t="str">
        <f>IF(ISNA(VLOOKUP(A55,'CRRG - COVID UO or OUH sponsore'!$A$7:$B$70,2,FALSE)),'CRRG - All COVID projects'!L56,(VLOOKUP(A55,'CRRG - COVID UO or OUH sponsore'!$A$7:$B$70,2,FALSE)))</f>
        <v>Imperial College London</v>
      </c>
      <c r="K55" s="9">
        <f>'CRRG - All COVID projects'!J56</f>
        <v>282298</v>
      </c>
      <c r="L55" s="11">
        <f>IF('CRRG - All COVID projects'!I56="","",'CRRG - All COVID projects'!I56)</f>
        <v>45758</v>
      </c>
      <c r="M55" s="9" t="str">
        <f>'CRRG - All COVID projects'!E56</f>
        <v>Recruiting</v>
      </c>
      <c r="N55" s="19" t="str">
        <f>VLOOKUP(VALUE($A55),'CRRG - COVID OUH hosted'!$A$7:$H$99,3,FALSE)</f>
        <v>Recruiting</v>
      </c>
      <c r="O55" s="18">
        <f>IF(VLOOKUP($A55,'CRRG - COVID OUH hosted'!$A$7:$H$99,4,FALSE)=0,"",VLOOKUP($A55,'CRRG - COVID OUH hosted'!$A$7:$H$99,4,FALSE))</f>
        <v>43985</v>
      </c>
      <c r="P55" s="18" t="str">
        <f>VLOOKUP($A55,'CRRG - COVID OUH hosted'!$A$7:$H$99,5,FALSE)</f>
        <v>Recruiting site</v>
      </c>
      <c r="Q55" s="6" t="str">
        <f>IF(VLOOKUP($A55,'CRRG - COVID OUH hosted'!$A$7:$H$99,6,FALSE)=0,"", VLOOKUP($A55,'CRRG - COVID OUH hosted'!$A$7:$H$99,6,FALSE))</f>
        <v/>
      </c>
      <c r="R55" s="6" t="str">
        <f>IF(VLOOKUP($A55,'CRRG - COVID OUH hosted'!$A$7:$H$99,7,FALSE)=0,"",VLOOKUP($A55,'CRRG - COVID OUH hosted'!$A$7:$H$99,7,FALSE))</f>
        <v>Shapiro, Dr Susie</v>
      </c>
      <c r="S55" s="6">
        <f>VLOOKUP($A55,'CRRG - COVID OUH hosted'!$A$7:$H$99,8,FALSE)</f>
        <v>394</v>
      </c>
    </row>
    <row r="56" spans="1:19" x14ac:dyDescent="0.25">
      <c r="A56" s="12">
        <f>'CRRG - All COVID projects'!A57</f>
        <v>14970</v>
      </c>
      <c r="B56" s="9" t="str">
        <f>'CRRG - All COVID projects'!B57</f>
        <v>COVID-19 - ACCORD-2</v>
      </c>
      <c r="C56" s="9" t="str">
        <f>'CRRG - All COVID projects'!C57</f>
        <v>ACCORD 2: A Multicentre, Seamless, Phase 2 Adaptive Randomisation Platform Study to Assess the Efficacy and Safety of Multiple Candidate Agents for the Treatment of COVID 19 in Hospitalised Patients</v>
      </c>
      <c r="D56" s="9" t="str">
        <f>'CRRG - All COVID projects'!D57</f>
        <v>Clinical trial of an investigational medicinal product</v>
      </c>
      <c r="E56" s="19" t="str">
        <f>IF(ISNA(VLOOKUP(A56,IMP!$A$6:$B$31,2,FALSE)),"",VLOOKUP(A56,IMP!$A$6:$B$31,2,FALSE))</f>
        <v/>
      </c>
      <c r="F56" s="2" t="str">
        <f>IF('CRRG - All COVID projects'!K57=0,"",'CRRG - All COVID projects'!K57)</f>
        <v/>
      </c>
      <c r="G56" s="2" t="str">
        <f>IF('CRRG - All COVID projects'!G57=0,"",'CRRG - All COVID projects'!G57)</f>
        <v/>
      </c>
      <c r="H56" s="9" t="str">
        <f>'CRRG - All COVID projects'!H57</f>
        <v>COVID-19</v>
      </c>
      <c r="I56" s="9" t="str">
        <f>IF('CRRG - All COVID projects'!F57=0,"",'CRRG - All COVID projects'!F57)</f>
        <v>Wilkinson, Dr Tom</v>
      </c>
      <c r="J56" s="9" t="str">
        <f>IF(ISNA(VLOOKUP(A56,'CRRG - COVID UO or OUH sponsore'!$A$7:$B$70,2,FALSE)),'CRRG - All COVID projects'!L57,(VLOOKUP(A56,'CRRG - COVID UO or OUH sponsore'!$A$7:$B$70,2,FALSE)))</f>
        <v>University Hospital Southampton NHS Foundation Trust</v>
      </c>
      <c r="K56" s="9">
        <f>'CRRG - All COVID projects'!J57</f>
        <v>282769</v>
      </c>
      <c r="L56" s="11">
        <f>IF('CRRG - All COVID projects'!I57="","",'CRRG - All COVID projects'!I57)</f>
        <v>45616</v>
      </c>
      <c r="M56" s="9" t="str">
        <f>'CRRG - All COVID projects'!E57</f>
        <v>Awaiting sponsorship</v>
      </c>
      <c r="N56" s="19" t="str">
        <f>VLOOKUP(VALUE($A56),'CRRG - COVID OUH hosted'!$A$7:$H$99,3,FALSE)</f>
        <v>Abandoned pre-approval</v>
      </c>
      <c r="O56" s="18" t="str">
        <f>IF(VLOOKUP($A56,'CRRG - COVID OUH hosted'!$A$7:$H$99,4,FALSE)=0,"",VLOOKUP($A56,'CRRG - COVID OUH hosted'!$A$7:$H$99,4,FALSE))</f>
        <v/>
      </c>
      <c r="P56" s="18" t="str">
        <f>VLOOKUP($A56,'CRRG - COVID OUH hosted'!$A$7:$H$99,5,FALSE)</f>
        <v>Recruiting site</v>
      </c>
      <c r="Q56" s="6" t="str">
        <f>IF(VLOOKUP($A56,'CRRG - COVID OUH hosted'!$A$7:$H$99,6,FALSE)=0,"", VLOOKUP($A56,'CRRG - COVID OUH hosted'!$A$7:$H$99,6,FALSE))</f>
        <v/>
      </c>
      <c r="R56" s="6" t="str">
        <f>IF(VLOOKUP($A56,'CRRG - COVID OUH hosted'!$A$7:$H$99,7,FALSE)=0,"",VLOOKUP($A56,'CRRG - COVID OUH hosted'!$A$7:$H$99,7,FALSE))</f>
        <v>Ho, Dr Ling-Pei</v>
      </c>
      <c r="S56" s="6">
        <f>VLOOKUP($A56,'CRRG - COVID OUH hosted'!$A$7:$H$99,8,FALSE)</f>
        <v>0</v>
      </c>
    </row>
    <row r="57" spans="1:19" x14ac:dyDescent="0.25">
      <c r="A57" s="12">
        <f>'CRRG - All COVID projects'!A58</f>
        <v>14971</v>
      </c>
      <c r="B57" s="9" t="str">
        <f>'CRRG - All COVID projects'!B58</f>
        <v>CATALYST</v>
      </c>
      <c r="C57" s="9" t="str">
        <f>'CRRG - All COVID projects'!C58</f>
        <v>A randomised phase II proof of principle multi-arm multistage trial designed to guide the selection of interventions for phase III trials in hospitalised patients with COVID-19 infection</v>
      </c>
      <c r="D57" s="9" t="str">
        <f>'CRRG - All COVID projects'!D58</f>
        <v>Clinical trial of an investigational medicinal product</v>
      </c>
      <c r="E57" s="19" t="str">
        <f>IF(ISNA(VLOOKUP(A57,IMP!$A$6:$B$31,2,FALSE)),"",VLOOKUP(A57,IMP!$A$6:$B$31,2,FALSE))</f>
        <v>Namilumab;Mylotarg;Infliximab</v>
      </c>
      <c r="F57" s="2" t="str">
        <f>IF('CRRG - All COVID projects'!K58=0,"",'CRRG - All COVID projects'!K58)</f>
        <v>II</v>
      </c>
      <c r="G57" s="2" t="str">
        <f>IF('CRRG - All COVID projects'!G58=0,"",'CRRG - All COVID projects'!G58)</f>
        <v>UPH</v>
      </c>
      <c r="H57" s="9" t="str">
        <f>'CRRG - All COVID projects'!H58</f>
        <v>COVID-19</v>
      </c>
      <c r="I57" s="9" t="str">
        <f>IF('CRRG - All COVID projects'!F58=0,"",'CRRG - All COVID projects'!F58)</f>
        <v>Veenith, Tonny</v>
      </c>
      <c r="J57" s="9" t="str">
        <f>IF(ISNA(VLOOKUP(A57,'CRRG - COVID UO or OUH sponsore'!$A$7:$B$70,2,FALSE)),'CRRG - All COVID projects'!L58,(VLOOKUP(A57,'CRRG - COVID UO or OUH sponsore'!$A$7:$B$70,2,FALSE)))</f>
        <v>University of Birmingham</v>
      </c>
      <c r="K57" s="9">
        <f>'CRRG - All COVID projects'!J58</f>
        <v>282431</v>
      </c>
      <c r="L57" s="11">
        <f>IF('CRRG - All COVID projects'!I58="","",'CRRG - All COVID projects'!I58)</f>
        <v>45648</v>
      </c>
      <c r="M57" s="9" t="str">
        <f>'CRRG - All COVID projects'!E58</f>
        <v>Recruiting</v>
      </c>
      <c r="N57" s="19" t="str">
        <f>VLOOKUP(VALUE($A57),'CRRG - COVID OUH hosted'!$A$7:$H$99,3,FALSE)</f>
        <v>Recruiting</v>
      </c>
      <c r="O57" s="18">
        <f>IF(VLOOKUP($A57,'CRRG - COVID OUH hosted'!$A$7:$H$99,4,FALSE)=0,"",VLOOKUP($A57,'CRRG - COVID OUH hosted'!$A$7:$H$99,4,FALSE))</f>
        <v>43986</v>
      </c>
      <c r="P57" s="18" t="str">
        <f>VLOOKUP($A57,'CRRG - COVID OUH hosted'!$A$7:$H$99,5,FALSE)</f>
        <v>Recruiting site</v>
      </c>
      <c r="Q57" s="6" t="str">
        <f>IF(VLOOKUP($A57,'CRRG - COVID OUH hosted'!$A$7:$H$99,6,FALSE)=0,"", VLOOKUP($A57,'CRRG - COVID OUH hosted'!$A$7:$H$99,6,FALSE))</f>
        <v/>
      </c>
      <c r="R57" s="6" t="str">
        <f>IF(VLOOKUP($A57,'CRRG - COVID OUH hosted'!$A$7:$H$99,7,FALSE)=0,"",VLOOKUP($A57,'CRRG - COVID OUH hosted'!$A$7:$H$99,7,FALSE))</f>
        <v>Rowland, Dr Matthew</v>
      </c>
      <c r="S57" s="6">
        <f>VLOOKUP($A57,'CRRG - COVID OUH hosted'!$A$7:$H$99,8,FALSE)</f>
        <v>33</v>
      </c>
    </row>
    <row r="58" spans="1:19" x14ac:dyDescent="0.25">
      <c r="A58" s="12">
        <f>'CRRG - All COVID projects'!A59</f>
        <v>14988</v>
      </c>
      <c r="B58" s="9" t="str">
        <f>'CRRG - All COVID projects'!B59</f>
        <v>National COVID-19 Chest Imaging Database (NCCID) v1.0</v>
      </c>
      <c r="C58" s="9" t="str">
        <f>'CRRG - All COVID projects'!C59</f>
        <v>National COVID-19 Chest Imaging Database (NCCID) v1.0</v>
      </c>
      <c r="D58" s="9" t="str">
        <f>'CRRG - All COVID projects'!D59</f>
        <v>Research database</v>
      </c>
      <c r="E58" s="19" t="str">
        <f>IF(ISNA(VLOOKUP(A58,IMP!$A$6:$B$31,2,FALSE)),"",VLOOKUP(A58,IMP!$A$6:$B$31,2,FALSE))</f>
        <v/>
      </c>
      <c r="F58" s="2" t="str">
        <f>IF('CRRG - All COVID projects'!K59=0,"",'CRRG - All COVID projects'!K59)</f>
        <v/>
      </c>
      <c r="G58" s="2" t="str">
        <f>IF('CRRG - All COVID projects'!G59=0,"",'CRRG - All COVID projects'!G59)</f>
        <v/>
      </c>
      <c r="H58" s="9" t="str">
        <f>'CRRG - All COVID projects'!H59</f>
        <v>COVID-19</v>
      </c>
      <c r="I58" s="9" t="str">
        <f>IF('CRRG - All COVID projects'!F59=0,"",'CRRG - All COVID projects'!F59)</f>
        <v>Joshi, Dr Indra</v>
      </c>
      <c r="J58" s="9" t="str">
        <f>IF(ISNA(VLOOKUP(A58,'CRRG - COVID UO or OUH sponsore'!$A$7:$B$70,2,FALSE)),'CRRG - All COVID projects'!L59,(VLOOKUP(A58,'CRRG - COVID UO or OUH sponsore'!$A$7:$B$70,2,FALSE)))</f>
        <v>NHS England</v>
      </c>
      <c r="K58" s="9">
        <f>'CRRG - All COVID projects'!J59</f>
        <v>282365</v>
      </c>
      <c r="L58" s="11" t="str">
        <f>IF('CRRG - All COVID projects'!I59="","",'CRRG - All COVID projects'!I59)</f>
        <v/>
      </c>
      <c r="M58" s="9" t="str">
        <f>'CRRG - All COVID projects'!E59</f>
        <v>Awaiting recruitment</v>
      </c>
      <c r="N58" s="19" t="str">
        <f>VLOOKUP(VALUE($A58),'CRRG - COVID OUH hosted'!$A$7:$H$99,3,FALSE)</f>
        <v>Awaiting first participant</v>
      </c>
      <c r="O58" s="18">
        <f>IF(VLOOKUP($A58,'CRRG - COVID OUH hosted'!$A$7:$H$99,4,FALSE)=0,"",VLOOKUP($A58,'CRRG - COVID OUH hosted'!$A$7:$H$99,4,FALSE))</f>
        <v>44132</v>
      </c>
      <c r="P58" s="18" t="str">
        <f>VLOOKUP($A58,'CRRG - COVID OUH hosted'!$A$7:$H$99,5,FALSE)</f>
        <v>Recruiting site</v>
      </c>
      <c r="Q58" s="6" t="str">
        <f>IF(VLOOKUP($A58,'CRRG - COVID OUH hosted'!$A$7:$H$99,6,FALSE)=0,"", VLOOKUP($A58,'CRRG - COVID OUH hosted'!$A$7:$H$99,6,FALSE))</f>
        <v/>
      </c>
      <c r="R58" s="6" t="str">
        <f>IF(VLOOKUP($A58,'CRRG - COVID OUH hosted'!$A$7:$H$99,7,FALSE)=0,"",VLOOKUP($A58,'CRRG - COVID OUH hosted'!$A$7:$H$99,7,FALSE))</f>
        <v>Gleeson, Prof Fergus</v>
      </c>
      <c r="S58" s="6">
        <f>VLOOKUP($A58,'CRRG - COVID OUH hosted'!$A$7:$H$99,8,FALSE)</f>
        <v>0</v>
      </c>
    </row>
    <row r="59" spans="1:19" x14ac:dyDescent="0.25">
      <c r="A59" s="12">
        <f>'CRRG - All COVID projects'!A60</f>
        <v>14989</v>
      </c>
      <c r="B59" s="9" t="str">
        <f>'CRRG - All COVID projects'!B60</f>
        <v>Patient recovery from heart surgery during the Covid-19 pandemic</v>
      </c>
      <c r="C59" s="9" t="str">
        <f>'CRRG - All COVID projects'!C60</f>
        <v>An observational cohort study to explore patient outcome from heart surgery during the Covid-19 pandemic (CardiacCovid)</v>
      </c>
      <c r="D59" s="9" t="str">
        <f>'CRRG - All COVID projects'!D60</f>
        <v>Study administering questionnaires/interviews for quantitative analysis, or using mixed quantitative/qualitative</v>
      </c>
      <c r="E59" s="19" t="str">
        <f>IF(ISNA(VLOOKUP(A59,IMP!$A$6:$B$31,2,FALSE)),"",VLOOKUP(A59,IMP!$A$6:$B$31,2,FALSE))</f>
        <v/>
      </c>
      <c r="F59" s="2" t="str">
        <f>IF('CRRG - All COVID projects'!K60=0,"",'CRRG - All COVID projects'!K60)</f>
        <v/>
      </c>
      <c r="G59" s="2" t="str">
        <f>IF('CRRG - All COVID projects'!G60=0,"",'CRRG - All COVID projects'!G60)</f>
        <v/>
      </c>
      <c r="H59" s="9" t="str">
        <f>'CRRG - All COVID projects'!H60</f>
        <v>COVID-19</v>
      </c>
      <c r="I59" s="9" t="str">
        <f>IF('CRRG - All COVID projects'!F60=0,"",'CRRG - All COVID projects'!F60)</f>
        <v/>
      </c>
      <c r="J59" s="9" t="str">
        <f>IF(ISNA(VLOOKUP(A59,'CRRG - COVID UO or OUH sponsore'!$A$7:$B$70,2,FALSE)),'CRRG - All COVID projects'!L60,(VLOOKUP(A59,'CRRG - COVID UO or OUH sponsore'!$A$7:$B$70,2,FALSE)))</f>
        <v>Barts and the London NHS Trust</v>
      </c>
      <c r="K59" s="9">
        <f>'CRRG - All COVID projects'!J60</f>
        <v>282411</v>
      </c>
      <c r="L59" s="11" t="str">
        <f>IF('CRRG - All COVID projects'!I60="","",'CRRG - All COVID projects'!I60)</f>
        <v/>
      </c>
      <c r="M59" s="9" t="str">
        <f>'CRRG - All COVID projects'!E60</f>
        <v>Awaiting sponsorship</v>
      </c>
      <c r="N59" s="19" t="str">
        <f>VLOOKUP(VALUE($A59),'CRRG - COVID OUH hosted'!$A$7:$H$99,3,FALSE)</f>
        <v>Abandoned pre-approval</v>
      </c>
      <c r="O59" s="18" t="str">
        <f>IF(VLOOKUP($A59,'CRRG - COVID OUH hosted'!$A$7:$H$99,4,FALSE)=0,"",VLOOKUP($A59,'CRRG - COVID OUH hosted'!$A$7:$H$99,4,FALSE))</f>
        <v/>
      </c>
      <c r="P59" s="18" t="str">
        <f>VLOOKUP($A59,'CRRG - COVID OUH hosted'!$A$7:$H$99,5,FALSE)</f>
        <v>Recruiting site</v>
      </c>
      <c r="Q59" s="6" t="str">
        <f>IF(VLOOKUP($A59,'CRRG - COVID OUH hosted'!$A$7:$H$99,6,FALSE)=0,"", VLOOKUP($A59,'CRRG - COVID OUH hosted'!$A$7:$H$99,6,FALSE))</f>
        <v/>
      </c>
      <c r="R59" s="6" t="str">
        <f>IF(VLOOKUP($A59,'CRRG - COVID OUH hosted'!$A$7:$H$99,7,FALSE)=0,"",VLOOKUP($A59,'CRRG - COVID OUH hosted'!$A$7:$H$99,7,FALSE))</f>
        <v>Krasopoulos, Dr George</v>
      </c>
      <c r="S59" s="6">
        <f>VLOOKUP($A59,'CRRG - COVID OUH hosted'!$A$7:$H$99,8,FALSE)</f>
        <v>0</v>
      </c>
    </row>
    <row r="60" spans="1:19" x14ac:dyDescent="0.25">
      <c r="A60" s="12">
        <f>'CRRG - All COVID projects'!A61</f>
        <v>14999</v>
      </c>
      <c r="B60" s="9" t="str">
        <f>'CRRG - All COVID projects'!B61</f>
        <v>AI-enhanced Covid 19 Prognostic Algorithm (HOST)</v>
      </c>
      <c r="C60" s="9" t="str">
        <f>'CRRG - All COVID projects'!C61</f>
        <v>Improved analysis of data and prognosis in patients with Covid 19 using statistical analysis and deep machine learning</v>
      </c>
      <c r="D60" s="9" t="str">
        <f>'CRRG - All COVID projects'!D61</f>
        <v>Study limited to working with data (specific project only)</v>
      </c>
      <c r="E60" s="19" t="str">
        <f>IF(ISNA(VLOOKUP(A60,IMP!$A$6:$B$31,2,FALSE)),"",VLOOKUP(A60,IMP!$A$6:$B$31,2,FALSE))</f>
        <v/>
      </c>
      <c r="F60" s="2" t="str">
        <f>IF('CRRG - All COVID projects'!K61=0,"",'CRRG - All COVID projects'!K61)</f>
        <v/>
      </c>
      <c r="G60" s="2" t="str">
        <f>IF('CRRG - All COVID projects'!G61=0,"",'CRRG - All COVID projects'!G61)</f>
        <v/>
      </c>
      <c r="H60" s="9" t="str">
        <f>'CRRG - All COVID projects'!H61</f>
        <v>COVID-19</v>
      </c>
      <c r="I60" s="9" t="str">
        <f>IF('CRRG - All COVID projects'!F61=0,"",'CRRG - All COVID projects'!F61)</f>
        <v>Gleeson, Prof Fergus</v>
      </c>
      <c r="J60" s="9" t="str">
        <f>IF(ISNA(VLOOKUP(A60,'CRRG - COVID UO or OUH sponsore'!$A$7:$B$70,2,FALSE)),'CRRG - All COVID projects'!L61,(VLOOKUP(A60,'CRRG - COVID UO or OUH sponsore'!$A$7:$B$70,2,FALSE)))</f>
        <v>University of Oxford</v>
      </c>
      <c r="K60" s="9">
        <f>'CRRG - All COVID projects'!J61</f>
        <v>282670</v>
      </c>
      <c r="L60" s="11" t="str">
        <f>IF('CRRG - All COVID projects'!I61="","",'CRRG - All COVID projects'!I61)</f>
        <v/>
      </c>
      <c r="M60" s="9" t="str">
        <f>'CRRG - All COVID projects'!E61</f>
        <v>Follow up</v>
      </c>
      <c r="N60" s="19" t="str">
        <f>VLOOKUP(VALUE($A60),'CRRG - COVID OUH hosted'!$A$7:$H$99,3,FALSE)</f>
        <v>Follow up</v>
      </c>
      <c r="O60" s="18">
        <f>IF(VLOOKUP($A60,'CRRG - COVID OUH hosted'!$A$7:$H$99,4,FALSE)=0,"",VLOOKUP($A60,'CRRG - COVID OUH hosted'!$A$7:$H$99,4,FALSE))</f>
        <v>44004</v>
      </c>
      <c r="P60" s="18" t="str">
        <f>VLOOKUP($A60,'CRRG - COVID OUH hosted'!$A$7:$H$99,5,FALSE)</f>
        <v>Recruiting site</v>
      </c>
      <c r="Q60" s="6" t="str">
        <f>IF(VLOOKUP($A60,'CRRG - COVID OUH hosted'!$A$7:$H$99,6,FALSE)=0,"", VLOOKUP($A60,'CRRG - COVID OUH hosted'!$A$7:$H$99,6,FALSE))</f>
        <v/>
      </c>
      <c r="R60" s="6" t="str">
        <f>IF(VLOOKUP($A60,'CRRG - COVID OUH hosted'!$A$7:$H$99,7,FALSE)=0,"",VLOOKUP($A60,'CRRG - COVID OUH hosted'!$A$7:$H$99,7,FALSE))</f>
        <v>Gleeson, Prof Fergus</v>
      </c>
      <c r="S60" s="6">
        <f>VLOOKUP($A60,'CRRG - COVID OUH hosted'!$A$7:$H$99,8,FALSE)</f>
        <v>0</v>
      </c>
    </row>
    <row r="61" spans="1:19" x14ac:dyDescent="0.25">
      <c r="A61" s="12">
        <f>'CRRG - All COVID projects'!A62</f>
        <v>15004</v>
      </c>
      <c r="B61" s="9" t="str">
        <f>'CRRG - All COVID projects'!B62</f>
        <v>The COVID-19 Resilience Project</v>
      </c>
      <c r="C61" s="9" t="str">
        <f>'CRRG - All COVID projects'!C62</f>
        <v>Studying the impact of COVID-19 on the NHS workforce to guide trauma-informed and psychologically-informed support provision</v>
      </c>
      <c r="D61" s="9" t="str">
        <f>'CRRG - All COVID projects'!D62</f>
        <v>Study administering questionnaires/interviews for quantitative analysis, or using mixed quantitative/qualitative</v>
      </c>
      <c r="E61" s="19" t="str">
        <f>IF(ISNA(VLOOKUP(A61,IMP!$A$6:$B$31,2,FALSE)),"",VLOOKUP(A61,IMP!$A$6:$B$31,2,FALSE))</f>
        <v/>
      </c>
      <c r="F61" s="2" t="str">
        <f>IF('CRRG - All COVID projects'!K62=0,"",'CRRG - All COVID projects'!K62)</f>
        <v/>
      </c>
      <c r="G61" s="2" t="str">
        <f>IF('CRRG - All COVID projects'!G62=0,"",'CRRG - All COVID projects'!G62)</f>
        <v/>
      </c>
      <c r="H61" s="9" t="str">
        <f>'CRRG - All COVID projects'!H62</f>
        <v>COVID-19</v>
      </c>
      <c r="I61" s="9" t="str">
        <f>IF('CRRG - All COVID projects'!F62=0,"",'CRRG - All COVID projects'!F62)</f>
        <v/>
      </c>
      <c r="J61" s="9" t="str">
        <f>IF(ISNA(VLOOKUP(A61,'CRRG - COVID UO or OUH sponsore'!$A$7:$B$70,2,FALSE)),'CRRG - All COVID projects'!L62,(VLOOKUP(A61,'CRRG - COVID UO or OUH sponsore'!$A$7:$B$70,2,FALSE)))</f>
        <v>Greater Manchester Mental Healthcare NHS FT</v>
      </c>
      <c r="K61" s="9">
        <f>'CRRG - All COVID projects'!J62</f>
        <v>282827</v>
      </c>
      <c r="L61" s="11">
        <f>IF('CRRG - All COVID projects'!I62="","",'CRRG - All COVID projects'!I62)</f>
        <v>45766</v>
      </c>
      <c r="M61" s="9" t="str">
        <f>'CRRG - All COVID projects'!E62</f>
        <v>Awaiting recruitment</v>
      </c>
      <c r="N61" s="19" t="str">
        <f>VLOOKUP(VALUE($A61),'CRRG - COVID OUH hosted'!$A$7:$H$99,3,FALSE)</f>
        <v>Abandoned pre-approval</v>
      </c>
      <c r="O61" s="18" t="str">
        <f>IF(VLOOKUP($A61,'CRRG - COVID OUH hosted'!$A$7:$H$99,4,FALSE)=0,"",VLOOKUP($A61,'CRRG - COVID OUH hosted'!$A$7:$H$99,4,FALSE))</f>
        <v/>
      </c>
      <c r="P61" s="18" t="str">
        <f>VLOOKUP($A61,'CRRG - COVID OUH hosted'!$A$7:$H$99,5,FALSE)</f>
        <v>Recruiting site</v>
      </c>
      <c r="Q61" s="6" t="str">
        <f>IF(VLOOKUP($A61,'CRRG - COVID OUH hosted'!$A$7:$H$99,6,FALSE)=0,"", VLOOKUP($A61,'CRRG - COVID OUH hosted'!$A$7:$H$99,6,FALSE))</f>
        <v/>
      </c>
      <c r="R61" s="6" t="str">
        <f>IF(VLOOKUP($A61,'CRRG - COVID OUH hosted'!$A$7:$H$99,7,FALSE)=0,"",VLOOKUP($A61,'CRRG - COVID OUH hosted'!$A$7:$H$99,7,FALSE))</f>
        <v>Principal Investigator, No local</v>
      </c>
      <c r="S61" s="6">
        <f>VLOOKUP($A61,'CRRG - COVID OUH hosted'!$A$7:$H$99,8,FALSE)</f>
        <v>0</v>
      </c>
    </row>
    <row r="62" spans="1:19" x14ac:dyDescent="0.25">
      <c r="A62" s="12">
        <f>'CRRG - All COVID projects'!A63</f>
        <v>15015</v>
      </c>
      <c r="B62" s="9" t="str">
        <f>'CRRG - All COVID projects'!B63</f>
        <v>RAPid community Testing fOR COVID-19 (RAPTOR-C19)</v>
      </c>
      <c r="C62" s="9" t="str">
        <f>'CRRG - All COVID projects'!C63</f>
        <v>Expanding national RAPid community Test evaluation capacity fOR COVID-19</v>
      </c>
      <c r="D62" s="9" t="str">
        <f>'CRRG - All COVID projects'!D63</f>
        <v>Clinical investigation or other study of a medical device</v>
      </c>
      <c r="E62" s="19" t="str">
        <f>IF(ISNA(VLOOKUP(A62,IMP!$A$6:$B$31,2,FALSE)),"",VLOOKUP(A62,IMP!$A$6:$B$31,2,FALSE))</f>
        <v/>
      </c>
      <c r="F62" s="2" t="str">
        <f>IF('CRRG - All COVID projects'!K63=0,"",'CRRG - All COVID projects'!K63)</f>
        <v/>
      </c>
      <c r="G62" s="2" t="str">
        <f>IF('CRRG - All COVID projects'!G63=0,"",'CRRG - All COVID projects'!G63)</f>
        <v/>
      </c>
      <c r="H62" s="9" t="str">
        <f>'CRRG - All COVID projects'!H63</f>
        <v>COVID-19</v>
      </c>
      <c r="I62" s="9" t="str">
        <f>IF('CRRG - All COVID projects'!F63=0,"",'CRRG - All COVID projects'!F63)</f>
        <v>Hobbs, Prof Richard</v>
      </c>
      <c r="J62" s="9" t="str">
        <f>IF(ISNA(VLOOKUP(A62,'CRRG - COVID UO or OUH sponsore'!$A$7:$B$70,2,FALSE)),'CRRG - All COVID projects'!L63,(VLOOKUP(A62,'CRRG - COVID UO or OUH sponsore'!$A$7:$B$70,2,FALSE)))</f>
        <v>University of Oxford</v>
      </c>
      <c r="K62" s="9">
        <f>'CRRG - All COVID projects'!J63</f>
        <v>284320</v>
      </c>
      <c r="L62" s="11">
        <f>IF('CRRG - All COVID projects'!I63="","",'CRRG - All COVID projects'!I63)</f>
        <v>46023</v>
      </c>
      <c r="M62" s="9" t="str">
        <f>'CRRG - All COVID projects'!E63</f>
        <v>Awaiting recruitment</v>
      </c>
      <c r="N62" s="19" t="str">
        <f>VLOOKUP(VALUE($A62),'CRRG - COVID OUH hosted'!$A$7:$H$99,3,FALSE)</f>
        <v>Pre-approval activities</v>
      </c>
      <c r="O62" s="18" t="str">
        <f>IF(VLOOKUP($A62,'CRRG - COVID OUH hosted'!$A$7:$H$99,4,FALSE)=0,"",VLOOKUP($A62,'CRRG - COVID OUH hosted'!$A$7:$H$99,4,FALSE))</f>
        <v/>
      </c>
      <c r="P62" s="18" t="str">
        <f>VLOOKUP($A62,'CRRG - COVID OUH hosted'!$A$7:$H$99,5,FALSE)</f>
        <v>Recruiting site</v>
      </c>
      <c r="Q62" s="6" t="str">
        <f>IF(VLOOKUP($A62,'CRRG - COVID OUH hosted'!$A$7:$H$99,6,FALSE)=0,"", VLOOKUP($A62,'CRRG - COVID OUH hosted'!$A$7:$H$99,6,FALSE))</f>
        <v/>
      </c>
      <c r="R62" s="6" t="str">
        <f>IF(VLOOKUP($A62,'CRRG - COVID OUH hosted'!$A$7:$H$99,7,FALSE)=0,"",VLOOKUP($A62,'CRRG - COVID OUH hosted'!$A$7:$H$99,7,FALSE))</f>
        <v/>
      </c>
      <c r="S62" s="6">
        <f>VLOOKUP($A62,'CRRG - COVID OUH hosted'!$A$7:$H$99,8,FALSE)</f>
        <v>0</v>
      </c>
    </row>
    <row r="63" spans="1:19" x14ac:dyDescent="0.25">
      <c r="A63" s="12">
        <f>'CRRG - All COVID projects'!A64</f>
        <v>15032</v>
      </c>
      <c r="B63" s="9" t="str">
        <f>'CRRG - All COVID projects'!B64</f>
        <v>The SUFFICE-CoV Study</v>
      </c>
      <c r="C63" s="9" t="str">
        <f>'CRRG - All COVID projects'!C64</f>
        <v>Success Factors facilitating care during escalation in the COVID-19 pandemic</v>
      </c>
      <c r="D63" s="9" t="str">
        <f>'CRRG - All COVID projects'!D64</f>
        <v>Study administering questionnaires/interviews for quantitative analysis, or using mixed quantitative/qualitative</v>
      </c>
      <c r="E63" s="19" t="str">
        <f>IF(ISNA(VLOOKUP(A63,IMP!$A$6:$B$31,2,FALSE)),"",VLOOKUP(A63,IMP!$A$6:$B$31,2,FALSE))</f>
        <v/>
      </c>
      <c r="F63" s="2" t="str">
        <f>IF('CRRG - All COVID projects'!K64=0,"",'CRRG - All COVID projects'!K64)</f>
        <v/>
      </c>
      <c r="G63" s="2" t="str">
        <f>IF('CRRG - All COVID projects'!G64=0,"",'CRRG - All COVID projects'!G64)</f>
        <v/>
      </c>
      <c r="H63" s="9" t="str">
        <f>'CRRG - All COVID projects'!H64</f>
        <v>COVID-19</v>
      </c>
      <c r="I63" s="9" t="str">
        <f>IF('CRRG - All COVID projects'!F64=0,"",'CRRG - All COVID projects'!F64)</f>
        <v>Ede, Mrs Jody</v>
      </c>
      <c r="J63" s="9" t="str">
        <f>IF(ISNA(VLOOKUP(A63,'CRRG - COVID UO or OUH sponsore'!$A$7:$B$70,2,FALSE)),'CRRG - All COVID projects'!L64,(VLOOKUP(A63,'CRRG - COVID UO or OUH sponsore'!$A$7:$B$70,2,FALSE)))</f>
        <v>Oxford University Hospitals NHS Foundation Trust</v>
      </c>
      <c r="K63" s="9">
        <f>'CRRG - All COVID projects'!J64</f>
        <v>283418</v>
      </c>
      <c r="L63" s="11" t="str">
        <f>IF('CRRG - All COVID projects'!I64="","",'CRRG - All COVID projects'!I64)</f>
        <v/>
      </c>
      <c r="M63" s="9" t="str">
        <f>'CRRG - All COVID projects'!E64</f>
        <v>Awaiting recruitment</v>
      </c>
      <c r="N63" s="19" t="str">
        <f>VLOOKUP(VALUE($A63),'CRRG - COVID OUH hosted'!$A$7:$H$99,3,FALSE)</f>
        <v>Awaiting first participant</v>
      </c>
      <c r="O63" s="18">
        <f>IF(VLOOKUP($A63,'CRRG - COVID OUH hosted'!$A$7:$H$99,4,FALSE)=0,"",VLOOKUP($A63,'CRRG - COVID OUH hosted'!$A$7:$H$99,4,FALSE))</f>
        <v>44154</v>
      </c>
      <c r="P63" s="18" t="str">
        <f>VLOOKUP($A63,'CRRG - COVID OUH hosted'!$A$7:$H$99,5,FALSE)</f>
        <v>Recruiting site</v>
      </c>
      <c r="Q63" s="6" t="str">
        <f>IF(VLOOKUP($A63,'CRRG - COVID OUH hosted'!$A$7:$H$99,6,FALSE)=0,"", VLOOKUP($A63,'CRRG - COVID OUH hosted'!$A$7:$H$99,6,FALSE))</f>
        <v/>
      </c>
      <c r="R63" s="6" t="str">
        <f>IF(VLOOKUP($A63,'CRRG - COVID OUH hosted'!$A$7:$H$99,7,FALSE)=0,"",VLOOKUP($A63,'CRRG - COVID OUH hosted'!$A$7:$H$99,7,FALSE))</f>
        <v>Ede, Mrs Jody</v>
      </c>
      <c r="S63" s="6">
        <f>VLOOKUP($A63,'CRRG - COVID OUH hosted'!$A$7:$H$99,8,FALSE)</f>
        <v>0</v>
      </c>
    </row>
    <row r="64" spans="1:19" x14ac:dyDescent="0.25">
      <c r="A64" s="12">
        <f>'CRRG - All COVID projects'!A65</f>
        <v>15041</v>
      </c>
      <c r="B64" s="9" t="str">
        <f>'CRRG - All COVID projects'!B65</f>
        <v>CovidICE</v>
      </c>
      <c r="C64" s="9" t="str">
        <f>'CRRG - All COVID projects'!C65</f>
        <v>Impact of COVID-19 on Emergency Surgical Admissions (CovidICE). A retrospective review.</v>
      </c>
      <c r="D64" s="9" t="str">
        <f>'CRRG - All COVID projects'!D65</f>
        <v>Study limited to working with data (specific project only)</v>
      </c>
      <c r="E64" s="19" t="str">
        <f>IF(ISNA(VLOOKUP(A64,IMP!$A$6:$B$31,2,FALSE)),"",VLOOKUP(A64,IMP!$A$6:$B$31,2,FALSE))</f>
        <v/>
      </c>
      <c r="F64" s="2" t="str">
        <f>IF('CRRG - All COVID projects'!K65=0,"",'CRRG - All COVID projects'!K65)</f>
        <v/>
      </c>
      <c r="G64" s="2" t="str">
        <f>IF('CRRG - All COVID projects'!G65=0,"",'CRRG - All COVID projects'!G65)</f>
        <v/>
      </c>
      <c r="H64" s="9" t="str">
        <f>'CRRG - All COVID projects'!H65</f>
        <v>COVID-19</v>
      </c>
      <c r="I64" s="9" t="str">
        <f>IF('CRRG - All COVID projects'!F65=0,"",'CRRG - All COVID projects'!F65)</f>
        <v>Bignell, Dr Mark</v>
      </c>
      <c r="J64" s="9" t="str">
        <f>IF(ISNA(VLOOKUP(A64,'CRRG - COVID UO or OUH sponsore'!$A$7:$B$70,2,FALSE)),'CRRG - All COVID projects'!L65,(VLOOKUP(A64,'CRRG - COVID UO or OUH sponsore'!$A$7:$B$70,2,FALSE)))</f>
        <v>Oxford University Hospitals NHS Foundation Trust</v>
      </c>
      <c r="K64" s="9">
        <f>'CRRG - All COVID projects'!J65</f>
        <v>285606</v>
      </c>
      <c r="L64" s="11" t="str">
        <f>IF('CRRG - All COVID projects'!I65="","",'CRRG - All COVID projects'!I65)</f>
        <v/>
      </c>
      <c r="M64" s="9" t="str">
        <f>'CRRG - All COVID projects'!E65</f>
        <v>Awaiting sponsorship</v>
      </c>
      <c r="N64" s="19" t="str">
        <f>VLOOKUP(VALUE($A64),'CRRG - COVID OUH hosted'!$A$7:$H$99,3,FALSE)</f>
        <v>On hold during pre-approval activities</v>
      </c>
      <c r="O64" s="18" t="str">
        <f>IF(VLOOKUP($A64,'CRRG - COVID OUH hosted'!$A$7:$H$99,4,FALSE)=0,"",VLOOKUP($A64,'CRRG - COVID OUH hosted'!$A$7:$H$99,4,FALSE))</f>
        <v/>
      </c>
      <c r="P64" s="18" t="str">
        <f>VLOOKUP($A64,'CRRG - COVID OUH hosted'!$A$7:$H$99,5,FALSE)</f>
        <v>Recruiting site</v>
      </c>
      <c r="Q64" s="6" t="str">
        <f>IF(VLOOKUP($A64,'CRRG - COVID OUH hosted'!$A$7:$H$99,6,FALSE)=0,"", VLOOKUP($A64,'CRRG - COVID OUH hosted'!$A$7:$H$99,6,FALSE))</f>
        <v/>
      </c>
      <c r="R64" s="6" t="str">
        <f>IF(VLOOKUP($A64,'CRRG - COVID OUH hosted'!$A$7:$H$99,7,FALSE)=0,"",VLOOKUP($A64,'CRRG - COVID OUH hosted'!$A$7:$H$99,7,FALSE))</f>
        <v>Bignell, Dr Mark</v>
      </c>
      <c r="S64" s="6">
        <f>VLOOKUP($A64,'CRRG - COVID OUH hosted'!$A$7:$H$99,8,FALSE)</f>
        <v>0</v>
      </c>
    </row>
    <row r="65" spans="1:19" x14ac:dyDescent="0.25">
      <c r="A65" s="12">
        <f>'CRRG - All COVID projects'!A66</f>
        <v>15047</v>
      </c>
      <c r="B65" s="9" t="str">
        <f>'CRRG - All COVID projects'!B66</f>
        <v>FALCON C-19</v>
      </c>
      <c r="C65" s="9" t="str">
        <f>'CRRG - All COVID projects'!C66</f>
        <v>Facilitating Accelerated CLinical evaluation Of Novel diagnostic tests for COVID-19 (FALCON C-19)</v>
      </c>
      <c r="D65" s="9" t="str">
        <f>'CRRG - All COVID projects'!D66</f>
        <v>Study limited to working with human tissue samples (or other human biological samples) and data (specific project only)</v>
      </c>
      <c r="E65" s="19" t="str">
        <f>IF(ISNA(VLOOKUP(A65,IMP!$A$6:$B$31,2,FALSE)),"",VLOOKUP(A65,IMP!$A$6:$B$31,2,FALSE))</f>
        <v/>
      </c>
      <c r="F65" s="2" t="str">
        <f>IF('CRRG - All COVID projects'!K66=0,"",'CRRG - All COVID projects'!K66)</f>
        <v/>
      </c>
      <c r="G65" s="2" t="str">
        <f>IF('CRRG - All COVID projects'!G66=0,"",'CRRG - All COVID projects'!G66)</f>
        <v>UPH</v>
      </c>
      <c r="H65" s="9" t="str">
        <f>'CRRG - All COVID projects'!H66</f>
        <v>COVID-19</v>
      </c>
      <c r="I65" s="9" t="str">
        <f>IF('CRRG - All COVID projects'!F66=0,"",'CRRG - All COVID projects'!F66)</f>
        <v>Body, Dr Richard</v>
      </c>
      <c r="J65" s="9" t="str">
        <f>IF(ISNA(VLOOKUP(A65,'CRRG - COVID UO or OUH sponsore'!$A$7:$B$70,2,FALSE)),'CRRG - All COVID projects'!L66,(VLOOKUP(A65,'CRRG - COVID UO or OUH sponsore'!$A$7:$B$70,2,FALSE)))</f>
        <v>The University of Manchester</v>
      </c>
      <c r="K65" s="9">
        <f>'CRRG - All COVID projects'!J66</f>
        <v>284229</v>
      </c>
      <c r="L65" s="11">
        <f>IF('CRRG - All COVID projects'!I66="","",'CRRG - All COVID projects'!I66)</f>
        <v>45932</v>
      </c>
      <c r="M65" s="9" t="str">
        <f>'CRRG - All COVID projects'!E66</f>
        <v>Recruiting</v>
      </c>
      <c r="N65" s="19" t="str">
        <f>VLOOKUP(VALUE($A65),'CRRG - COVID OUH hosted'!$A$7:$H$99,3,FALSE)</f>
        <v>Recruiting</v>
      </c>
      <c r="O65" s="18">
        <f>IF(VLOOKUP($A65,'CRRG - COVID OUH hosted'!$A$7:$H$99,4,FALSE)=0,"",VLOOKUP($A65,'CRRG - COVID OUH hosted'!$A$7:$H$99,4,FALSE))</f>
        <v>44021</v>
      </c>
      <c r="P65" s="18" t="str">
        <f>VLOOKUP($A65,'CRRG - COVID OUH hosted'!$A$7:$H$99,5,FALSE)</f>
        <v>Recruiting site</v>
      </c>
      <c r="Q65" s="6" t="str">
        <f>IF(VLOOKUP($A65,'CRRG - COVID OUH hosted'!$A$7:$H$99,6,FALSE)=0,"", VLOOKUP($A65,'CRRG - COVID OUH hosted'!$A$7:$H$99,6,FALSE))</f>
        <v/>
      </c>
      <c r="R65" s="6" t="str">
        <f>IF(VLOOKUP($A65,'CRRG - COVID OUH hosted'!$A$7:$H$99,7,FALSE)=0,"",VLOOKUP($A65,'CRRG - COVID OUH hosted'!$A$7:$H$99,7,FALSE))</f>
        <v>Novak, Mr Alex</v>
      </c>
      <c r="S65" s="6">
        <f>VLOOKUP($A65,'CRRG - COVID OUH hosted'!$A$7:$H$99,8,FALSE)</f>
        <v>468</v>
      </c>
    </row>
    <row r="66" spans="1:19" x14ac:dyDescent="0.25">
      <c r="A66" s="12">
        <f>'CRRG - All COVID projects'!A67</f>
        <v>15066</v>
      </c>
      <c r="B66" s="9" t="str">
        <f>'CRRG - All COVID projects'!B67</f>
        <v>SIREN - SARS-COV2 immunity and reinfection evaluation</v>
      </c>
      <c r="C66" s="9" t="str">
        <f>'CRRG - All COVID projects'!C67</f>
        <v>SIREN - SARS-COV2 immunity and reinfection evaluation; The impact of detectable anti SARS-COV2 antibody on the incidence of COVID-19 in healthcare workers</v>
      </c>
      <c r="D66" s="9" t="str">
        <f>'CRRG - All COVID projects'!D67</f>
        <v>Basic science study involving procedures with human participants</v>
      </c>
      <c r="E66" s="19" t="str">
        <f>IF(ISNA(VLOOKUP(A66,IMP!$A$6:$B$31,2,FALSE)),"",VLOOKUP(A66,IMP!$A$6:$B$31,2,FALSE))</f>
        <v/>
      </c>
      <c r="F66" s="2" t="str">
        <f>IF('CRRG - All COVID projects'!K67=0,"",'CRRG - All COVID projects'!K67)</f>
        <v/>
      </c>
      <c r="G66" s="2" t="str">
        <f>IF('CRRG - All COVID projects'!G67=0,"",'CRRG - All COVID projects'!G67)</f>
        <v/>
      </c>
      <c r="H66" s="9" t="str">
        <f>'CRRG - All COVID projects'!H67</f>
        <v>COVID-19</v>
      </c>
      <c r="I66" s="9" t="str">
        <f>IF('CRRG - All COVID projects'!F67=0,"",'CRRG - All COVID projects'!F67)</f>
        <v>Hopkins, Dr Susan</v>
      </c>
      <c r="J66" s="9" t="str">
        <f>IF(ISNA(VLOOKUP(A66,'CRRG - COVID UO or OUH sponsore'!$A$7:$B$70,2,FALSE)),'CRRG - All COVID projects'!L67,(VLOOKUP(A66,'CRRG - COVID UO or OUH sponsore'!$A$7:$B$70,2,FALSE)))</f>
        <v>Public Health England</v>
      </c>
      <c r="K66" s="9">
        <f>'CRRG - All COVID projects'!J67</f>
        <v>284460</v>
      </c>
      <c r="L66" s="11">
        <f>IF('CRRG - All COVID projects'!I67="","",'CRRG - All COVID projects'!I67)</f>
        <v>45906</v>
      </c>
      <c r="M66" s="9" t="str">
        <f>'CRRG - All COVID projects'!E67</f>
        <v>Recruiting</v>
      </c>
      <c r="N66" s="19" t="str">
        <f>VLOOKUP(VALUE($A66),'CRRG - COVID OUH hosted'!$A$7:$H$99,3,FALSE)</f>
        <v>Abandoned pre-approval</v>
      </c>
      <c r="O66" s="18" t="str">
        <f>IF(VLOOKUP($A66,'CRRG - COVID OUH hosted'!$A$7:$H$99,4,FALSE)=0,"",VLOOKUP($A66,'CRRG - COVID OUH hosted'!$A$7:$H$99,4,FALSE))</f>
        <v/>
      </c>
      <c r="P66" s="18" t="str">
        <f>VLOOKUP($A66,'CRRG - COVID OUH hosted'!$A$7:$H$99,5,FALSE)</f>
        <v>Service provision only</v>
      </c>
      <c r="Q66" s="6" t="str">
        <f>IF(VLOOKUP($A66,'CRRG - COVID OUH hosted'!$A$7:$H$99,6,FALSE)=0,"", VLOOKUP($A66,'CRRG - COVID OUH hosted'!$A$7:$H$99,6,FALSE))</f>
        <v/>
      </c>
      <c r="R66" s="6" t="str">
        <f>IF(VLOOKUP($A66,'CRRG - COVID OUH hosted'!$A$7:$H$99,7,FALSE)=0,"",VLOOKUP($A66,'CRRG - COVID OUH hosted'!$A$7:$H$99,7,FALSE))</f>
        <v>Jeffery, Dr Katie</v>
      </c>
      <c r="S66" s="6">
        <f>VLOOKUP($A66,'CRRG - COVID OUH hosted'!$A$7:$H$99,8,FALSE)</f>
        <v>0</v>
      </c>
    </row>
    <row r="67" spans="1:19" x14ac:dyDescent="0.25">
      <c r="A67" s="12">
        <f>'CRRG - All COVID projects'!A68</f>
        <v>15074</v>
      </c>
      <c r="B67" s="9" t="str">
        <f>'CRRG - All COVID projects'!B68</f>
        <v>M-COVID</v>
      </c>
      <c r="C67" s="9" t="str">
        <f>'CRRG - All COVID projects'!C68</f>
        <v>Military COVID, Outcomes in a Viral Infectious Disease</v>
      </c>
      <c r="D67" s="9" t="str">
        <f>'CRRG - All COVID projects'!D68</f>
        <v>Other clinical trial to study a novel intervention or randomised clinical trial to compare interventions in clinical practice</v>
      </c>
      <c r="E67" s="19" t="str">
        <f>IF(ISNA(VLOOKUP(A67,IMP!$A$6:$B$31,2,FALSE)),"",VLOOKUP(A67,IMP!$A$6:$B$31,2,FALSE))</f>
        <v/>
      </c>
      <c r="F67" s="2" t="str">
        <f>IF('CRRG - All COVID projects'!K68=0,"",'CRRG - All COVID projects'!K68)</f>
        <v/>
      </c>
      <c r="G67" s="2" t="str">
        <f>IF('CRRG - All COVID projects'!G68=0,"",'CRRG - All COVID projects'!G68)</f>
        <v/>
      </c>
      <c r="H67" s="9" t="str">
        <f>'CRRG - All COVID projects'!H68</f>
        <v>COVID-19</v>
      </c>
      <c r="I67" s="9" t="str">
        <f>IF('CRRG - All COVID projects'!F68=0,"",'CRRG - All COVID projects'!F68)</f>
        <v>Bennett, Prof Alex</v>
      </c>
      <c r="J67" s="9" t="str">
        <f>IF(ISNA(VLOOKUP(A67,'CRRG - COVID UO or OUH sponsore'!$A$7:$B$70,2,FALSE)),'CRRG - All COVID projects'!L68,(VLOOKUP(A67,'CRRG - COVID UO or OUH sponsore'!$A$7:$B$70,2,FALSE)))</f>
        <v>Ministry of Defence</v>
      </c>
      <c r="K67" s="9">
        <f>'CRRG - All COVID projects'!J68</f>
        <v>285355</v>
      </c>
      <c r="L67" s="11">
        <f>IF('CRRG - All COVID projects'!I68="","",'CRRG - All COVID projects'!I68)</f>
        <v>45894</v>
      </c>
      <c r="M67" s="9" t="str">
        <f>'CRRG - All COVID projects'!E68</f>
        <v>Awaiting recruitment</v>
      </c>
      <c r="N67" s="19" t="str">
        <f>VLOOKUP(VALUE($A67),'CRRG - COVID OUH hosted'!$A$7:$H$99,3,FALSE)</f>
        <v>Active</v>
      </c>
      <c r="O67" s="18">
        <f>IF(VLOOKUP($A67,'CRRG - COVID OUH hosted'!$A$7:$H$99,4,FALSE)=0,"",VLOOKUP($A67,'CRRG - COVID OUH hosted'!$A$7:$H$99,4,FALSE))</f>
        <v>44055</v>
      </c>
      <c r="P67" s="18" t="str">
        <f>VLOOKUP($A67,'CRRG - COVID OUH hosted'!$A$7:$H$99,5,FALSE)</f>
        <v>Service provision only</v>
      </c>
      <c r="Q67" s="6" t="str">
        <f>IF(VLOOKUP($A67,'CRRG - COVID OUH hosted'!$A$7:$H$99,6,FALSE)=0,"", VLOOKUP($A67,'CRRG - COVID OUH hosted'!$A$7:$H$99,6,FALSE))</f>
        <v/>
      </c>
      <c r="R67" s="6" t="str">
        <f>IF(VLOOKUP($A67,'CRRG - COVID OUH hosted'!$A$7:$H$99,7,FALSE)=0,"",VLOOKUP($A67,'CRRG - COVID OUH hosted'!$A$7:$H$99,7,FALSE))</f>
        <v>Holdsworth, David</v>
      </c>
      <c r="S67" s="6">
        <f>VLOOKUP($A67,'CRRG - COVID OUH hosted'!$A$7:$H$99,8,FALSE)</f>
        <v>0</v>
      </c>
    </row>
    <row r="68" spans="1:19" x14ac:dyDescent="0.25">
      <c r="A68" s="12">
        <f>'CRRG - All COVID projects'!A69</f>
        <v>15080</v>
      </c>
      <c r="B68" s="9" t="str">
        <f>'CRRG - All COVID projects'!B69</f>
        <v>Almitrine bismesylate in COVID-19</v>
      </c>
      <c r="C68" s="9" t="str">
        <f>'CRRG - All COVID projects'!C69</f>
        <v>To determine whether administration of almitrine bismesylate can ameliorate hypoxaemia in Covid-19 and augment_x000D_
effectiveness of supplementary oxygen therapy and respiratory support</v>
      </c>
      <c r="D68" s="9" t="str">
        <f>'CRRG - All COVID projects'!D69</f>
        <v>Clinical trial of an investigational medicinal product</v>
      </c>
      <c r="E68" s="19" t="str">
        <f>IF(ISNA(VLOOKUP(A68,IMP!$A$6:$B$31,2,FALSE)),"",VLOOKUP(A68,IMP!$A$6:$B$31,2,FALSE))</f>
        <v>Almitrine Bimesylate</v>
      </c>
      <c r="F68" s="2" t="str">
        <f>IF('CRRG - All COVID projects'!K69=0,"",'CRRG - All COVID projects'!K69)</f>
        <v>IV</v>
      </c>
      <c r="G68" s="2" t="str">
        <f>IF('CRRG - All COVID projects'!G69=0,"",'CRRG - All COVID projects'!G69)</f>
        <v/>
      </c>
      <c r="H68" s="9" t="str">
        <f>'CRRG - All COVID projects'!H69</f>
        <v>COVID-19</v>
      </c>
      <c r="I68" s="9" t="str">
        <f>IF('CRRG - All COVID projects'!F69=0,"",'CRRG - All COVID projects'!F69)</f>
        <v>Talbot, Dr Nick</v>
      </c>
      <c r="J68" s="9" t="str">
        <f>IF(ISNA(VLOOKUP(A68,'CRRG - COVID UO or OUH sponsore'!$A$7:$B$70,2,FALSE)),'CRRG - All COVID projects'!L69,(VLOOKUP(A68,'CRRG - COVID UO or OUH sponsore'!$A$7:$B$70,2,FALSE)))</f>
        <v>University of Oxford</v>
      </c>
      <c r="K68" s="9">
        <f>'CRRG - All COVID projects'!J69</f>
        <v>282381</v>
      </c>
      <c r="L68" s="11">
        <f>IF('CRRG - All COVID projects'!I69="","",'CRRG - All COVID projects'!I69)</f>
        <v>47241</v>
      </c>
      <c r="M68" s="9" t="str">
        <f>'CRRG - All COVID projects'!E69</f>
        <v>Recruiting</v>
      </c>
      <c r="N68" s="19" t="str">
        <f>VLOOKUP(VALUE($A68),'CRRG - COVID OUH hosted'!$A$7:$H$99,3,FALSE)</f>
        <v>Awaiting site initiation</v>
      </c>
      <c r="O68" s="18">
        <f>IF(VLOOKUP($A68,'CRRG - COVID OUH hosted'!$A$7:$H$99,4,FALSE)=0,"",VLOOKUP($A68,'CRRG - COVID OUH hosted'!$A$7:$H$99,4,FALSE))</f>
        <v>44273</v>
      </c>
      <c r="P68" s="18" t="str">
        <f>VLOOKUP($A68,'CRRG - COVID OUH hosted'!$A$7:$H$99,5,FALSE)</f>
        <v>Recruiting site</v>
      </c>
      <c r="Q68" s="6" t="str">
        <f>IF(VLOOKUP($A68,'CRRG - COVID OUH hosted'!$A$7:$H$99,6,FALSE)=0,"", VLOOKUP($A68,'CRRG - COVID OUH hosted'!$A$7:$H$99,6,FALSE))</f>
        <v/>
      </c>
      <c r="R68" s="6" t="str">
        <f>IF(VLOOKUP($A68,'CRRG - COVID OUH hosted'!$A$7:$H$99,7,FALSE)=0,"",VLOOKUP($A68,'CRRG - COVID OUH hosted'!$A$7:$H$99,7,FALSE))</f>
        <v>Talbot, Dr Nick</v>
      </c>
      <c r="S68" s="6">
        <f>VLOOKUP($A68,'CRRG - COVID OUH hosted'!$A$7:$H$99,8,FALSE)</f>
        <v>0</v>
      </c>
    </row>
    <row r="69" spans="1:19" x14ac:dyDescent="0.25">
      <c r="A69" s="12">
        <f>'CRRG - All COVID projects'!A70</f>
        <v>15098</v>
      </c>
      <c r="B69" s="9" t="str">
        <f>'CRRG - All COVID projects'!B70</f>
        <v>PHOSP-COVID</v>
      </c>
      <c r="C69" s="9" t="str">
        <f>'CRRG - All COVID projects'!C70</f>
        <v>Post-hospitalisation COVID-19 study: a national consortium to understand and improve long-term health outcomes</v>
      </c>
      <c r="D69" s="9" t="str">
        <f>'CRRG - All COVID projects'!D70</f>
        <v>Basic science study involving procedures with human participants</v>
      </c>
      <c r="E69" s="19" t="str">
        <f>IF(ISNA(VLOOKUP(A69,IMP!$A$6:$B$31,2,FALSE)),"",VLOOKUP(A69,IMP!$A$6:$B$31,2,FALSE))</f>
        <v/>
      </c>
      <c r="F69" s="2" t="str">
        <f>IF('CRRG - All COVID projects'!K70=0,"",'CRRG - All COVID projects'!K70)</f>
        <v/>
      </c>
      <c r="G69" s="2" t="str">
        <f>IF('CRRG - All COVID projects'!G70=0,"",'CRRG - All COVID projects'!G70)</f>
        <v>UPH</v>
      </c>
      <c r="H69" s="9" t="str">
        <f>'CRRG - All COVID projects'!H70</f>
        <v>COVID-19</v>
      </c>
      <c r="I69" s="9" t="str">
        <f>IF('CRRG - All COVID projects'!F70=0,"",'CRRG - All COVID projects'!F70)</f>
        <v>Brightling, Prof Christopher</v>
      </c>
      <c r="J69" s="9" t="str">
        <f>IF(ISNA(VLOOKUP(A69,'CRRG - COVID UO or OUH sponsore'!$A$7:$B$70,2,FALSE)),'CRRG - All COVID projects'!L70,(VLOOKUP(A69,'CRRG - COVID UO or OUH sponsore'!$A$7:$B$70,2,FALSE)))</f>
        <v>University of Leicester</v>
      </c>
      <c r="K69" s="9">
        <f>'CRRG - All COVID projects'!J70</f>
        <v>285439</v>
      </c>
      <c r="L69" s="11">
        <f>IF('CRRG - All COVID projects'!I70="","",'CRRG - All COVID projects'!I70)</f>
        <v>46443</v>
      </c>
      <c r="M69" s="9" t="str">
        <f>'CRRG - All COVID projects'!E70</f>
        <v>Recruiting</v>
      </c>
      <c r="N69" s="19" t="str">
        <f>VLOOKUP(VALUE($A69),'CRRG - COVID OUH hosted'!$A$7:$H$99,3,FALSE)</f>
        <v>Recruiting</v>
      </c>
      <c r="O69" s="18">
        <f>IF(VLOOKUP($A69,'CRRG - COVID OUH hosted'!$A$7:$H$99,4,FALSE)=0,"",VLOOKUP($A69,'CRRG - COVID OUH hosted'!$A$7:$H$99,4,FALSE))</f>
        <v>44068</v>
      </c>
      <c r="P69" s="18" t="str">
        <f>VLOOKUP($A69,'CRRG - COVID OUH hosted'!$A$7:$H$99,5,FALSE)</f>
        <v>Recruiting site</v>
      </c>
      <c r="Q69" s="6" t="str">
        <f>IF(VLOOKUP($A69,'CRRG - COVID OUH hosted'!$A$7:$H$99,6,FALSE)=0,"", VLOOKUP($A69,'CRRG - COVID OUH hosted'!$A$7:$H$99,6,FALSE))</f>
        <v/>
      </c>
      <c r="R69" s="6" t="str">
        <f>IF(VLOOKUP($A69,'CRRG - COVID OUH hosted'!$A$7:$H$99,7,FALSE)=0,"",VLOOKUP($A69,'CRRG - COVID OUH hosted'!$A$7:$H$99,7,FALSE))</f>
        <v>Rahman, Prof Najib</v>
      </c>
      <c r="S69" s="6">
        <f>VLOOKUP($A69,'CRRG - COVID OUH hosted'!$A$7:$H$99,8,FALSE)</f>
        <v>73</v>
      </c>
    </row>
    <row r="70" spans="1:19" x14ac:dyDescent="0.25">
      <c r="A70" s="12">
        <f>'CRRG - All COVID projects'!A71</f>
        <v>15102</v>
      </c>
      <c r="B70" s="9" t="str">
        <f>'CRRG - All COVID projects'!B71</f>
        <v>Research nurses' COVID experience</v>
      </c>
      <c r="C70" s="9" t="str">
        <f>'CRRG - All COVID projects'!C71</f>
        <v>Research Nurses  experience of COVID-19: a qualitative study to examine the experience of research nurses delivering COVID-19 studies to patients acutely infected with COVID-19 during the pandemic response.</v>
      </c>
      <c r="D70" s="9" t="str">
        <f>'CRRG - All COVID projects'!D71</f>
        <v>Study involving qualitative methods only</v>
      </c>
      <c r="E70" s="19" t="str">
        <f>IF(ISNA(VLOOKUP(A70,IMP!$A$6:$B$31,2,FALSE)),"",VLOOKUP(A70,IMP!$A$6:$B$31,2,FALSE))</f>
        <v/>
      </c>
      <c r="F70" s="2" t="str">
        <f>IF('CRRG - All COVID projects'!K71=0,"",'CRRG - All COVID projects'!K71)</f>
        <v/>
      </c>
      <c r="G70" s="2" t="str">
        <f>IF('CRRG - All COVID projects'!G71=0,"",'CRRG - All COVID projects'!G71)</f>
        <v/>
      </c>
      <c r="H70" s="9" t="str">
        <f>'CRRG - All COVID projects'!H71</f>
        <v>COVID-19</v>
      </c>
      <c r="I70" s="9" t="str">
        <f>IF('CRRG - All COVID projects'!F71=0,"",'CRRG - All COVID projects'!F71)</f>
        <v>Gardiner, Mrs Siobhan</v>
      </c>
      <c r="J70" s="9" t="str">
        <f>IF(ISNA(VLOOKUP(A70,'CRRG - COVID UO or OUH sponsore'!$A$7:$B$70,2,FALSE)),'CRRG - All COVID projects'!L71,(VLOOKUP(A70,'CRRG - COVID UO or OUH sponsore'!$A$7:$B$70,2,FALSE)))</f>
        <v>University of Oxford</v>
      </c>
      <c r="K70" s="9">
        <f>'CRRG - All COVID projects'!J71</f>
        <v>286946</v>
      </c>
      <c r="L70" s="11" t="str">
        <f>IF('CRRG - All COVID projects'!I71="","",'CRRG - All COVID projects'!I71)</f>
        <v/>
      </c>
      <c r="M70" s="9" t="str">
        <f>'CRRG - All COVID projects'!E71</f>
        <v>Recruiting</v>
      </c>
      <c r="N70" s="19" t="str">
        <f>VLOOKUP(VALUE($A70),'CRRG - COVID OUH hosted'!$A$7:$H$99,3,FALSE)</f>
        <v>Recruiting</v>
      </c>
      <c r="O70" s="18">
        <f>IF(VLOOKUP($A70,'CRRG - COVID OUH hosted'!$A$7:$H$99,4,FALSE)=0,"",VLOOKUP($A70,'CRRG - COVID OUH hosted'!$A$7:$H$99,4,FALSE))</f>
        <v>44148</v>
      </c>
      <c r="P70" s="18" t="str">
        <f>VLOOKUP($A70,'CRRG - COVID OUH hosted'!$A$7:$H$99,5,FALSE)</f>
        <v>Recruiting site</v>
      </c>
      <c r="Q70" s="6" t="str">
        <f>IF(VLOOKUP($A70,'CRRG - COVID OUH hosted'!$A$7:$H$99,6,FALSE)=0,"", VLOOKUP($A70,'CRRG - COVID OUH hosted'!$A$7:$H$99,6,FALSE))</f>
        <v/>
      </c>
      <c r="R70" s="6" t="str">
        <f>IF(VLOOKUP($A70,'CRRG - COVID OUH hosted'!$A$7:$H$99,7,FALSE)=0,"",VLOOKUP($A70,'CRRG - COVID OUH hosted'!$A$7:$H$99,7,FALSE))</f>
        <v>Gardiner, Mrs Siobhan</v>
      </c>
      <c r="S70" s="6">
        <f>VLOOKUP($A70,'CRRG - COVID OUH hosted'!$A$7:$H$99,8,FALSE)</f>
        <v>15</v>
      </c>
    </row>
    <row r="71" spans="1:19" x14ac:dyDescent="0.25">
      <c r="A71" s="12">
        <f>'CRRG - All COVID projects'!A72</f>
        <v>15106</v>
      </c>
      <c r="B71" s="9" t="str">
        <f>'CRRG - All COVID projects'!B72</f>
        <v>COVID-HEART study</v>
      </c>
      <c r="C71" s="9" t="str">
        <f>'CRRG - All COVID projects'!C72</f>
        <v>Demographic, multi-morbidity and genetic impact on myocardial involvement and its recovery from COVID-19: the COVID-HEART study</v>
      </c>
      <c r="D71" s="9" t="str">
        <f>'CRRG - All COVID projects'!D72</f>
        <v>Basic science study involving procedures with human participants</v>
      </c>
      <c r="E71" s="19" t="str">
        <f>IF(ISNA(VLOOKUP(A71,IMP!$A$6:$B$31,2,FALSE)),"",VLOOKUP(A71,IMP!$A$6:$B$31,2,FALSE))</f>
        <v/>
      </c>
      <c r="F71" s="2" t="str">
        <f>IF('CRRG - All COVID projects'!K72=0,"",'CRRG - All COVID projects'!K72)</f>
        <v/>
      </c>
      <c r="G71" s="2" t="str">
        <f>IF('CRRG - All COVID projects'!G72=0,"",'CRRG - All COVID projects'!G72)</f>
        <v>UPH</v>
      </c>
      <c r="H71" s="9" t="str">
        <f>'CRRG - All COVID projects'!H72</f>
        <v>COVID-19</v>
      </c>
      <c r="I71" s="9" t="str">
        <f>IF('CRRG - All COVID projects'!F72=0,"",'CRRG - All COVID projects'!F72)</f>
        <v>Greenwood, Prof John P</v>
      </c>
      <c r="J71" s="9" t="str">
        <f>IF(ISNA(VLOOKUP(A71,'CRRG - COVID UO or OUH sponsore'!$A$7:$B$70,2,FALSE)),'CRRG - All COVID projects'!L72,(VLOOKUP(A71,'CRRG - COVID UO or OUH sponsore'!$A$7:$B$70,2,FALSE)))</f>
        <v>University of Leeds</v>
      </c>
      <c r="K71" s="9">
        <f>'CRRG - All COVID projects'!J72</f>
        <v>285147</v>
      </c>
      <c r="L71" s="11">
        <f>IF('CRRG - All COVID projects'!I72="","",'CRRG - All COVID projects'!I72)</f>
        <v>46129</v>
      </c>
      <c r="M71" s="9" t="str">
        <f>'CRRG - All COVID projects'!E72</f>
        <v>Recruiting</v>
      </c>
      <c r="N71" s="19" t="str">
        <f>VLOOKUP(VALUE($A71),'CRRG - COVID OUH hosted'!$A$7:$H$99,3,FALSE)</f>
        <v>Recruiting</v>
      </c>
      <c r="O71" s="18">
        <f>IF(VLOOKUP($A71,'CRRG - COVID OUH hosted'!$A$7:$H$99,4,FALSE)=0,"",VLOOKUP($A71,'CRRG - COVID OUH hosted'!$A$7:$H$99,4,FALSE))</f>
        <v>44145</v>
      </c>
      <c r="P71" s="18" t="str">
        <f>VLOOKUP($A71,'CRRG - COVID OUH hosted'!$A$7:$H$99,5,FALSE)</f>
        <v>Recruiting site</v>
      </c>
      <c r="Q71" s="6" t="str">
        <f>IF(VLOOKUP($A71,'CRRG - COVID OUH hosted'!$A$7:$H$99,6,FALSE)=0,"", VLOOKUP($A71,'CRRG - COVID OUH hosted'!$A$7:$H$99,6,FALSE))</f>
        <v/>
      </c>
      <c r="R71" s="6" t="str">
        <f>IF(VLOOKUP($A71,'CRRG - COVID OUH hosted'!$A$7:$H$99,7,FALSE)=0,"",VLOOKUP($A71,'CRRG - COVID OUH hosted'!$A$7:$H$99,7,FALSE))</f>
        <v>Ferreira, Dr Vanessa M</v>
      </c>
      <c r="S71" s="6">
        <f>VLOOKUP($A71,'CRRG - COVID OUH hosted'!$A$7:$H$99,8,FALSE)</f>
        <v>7</v>
      </c>
    </row>
    <row r="72" spans="1:19" x14ac:dyDescent="0.25">
      <c r="A72" s="12">
        <f>'CRRG - All COVID projects'!A73</f>
        <v>15127</v>
      </c>
      <c r="B72" s="9" t="str">
        <f>'CRRG - All COVID projects'!B73</f>
        <v>AVID-CC study</v>
      </c>
      <c r="C72" s="9" t="str">
        <f>'CRRG - All COVID projects'!C73</f>
        <v>Adalimumab in COVID-19 to present respiratory failure in community care (AVID-CC): A randomised controlled trial</v>
      </c>
      <c r="D72" s="9" t="str">
        <f>'CRRG - All COVID projects'!D73</f>
        <v>Clinical trial of an investigational medicinal product</v>
      </c>
      <c r="E72" s="19" t="str">
        <f>IF(ISNA(VLOOKUP(A72,IMP!$A$6:$B$31,2,FALSE)),"",VLOOKUP(A72,IMP!$A$6:$B$31,2,FALSE))</f>
        <v>Hyrimoz_x000D_ (Adalimumab)</v>
      </c>
      <c r="F72" s="2" t="str">
        <f>IF('CRRG - All COVID projects'!K73=0,"",'CRRG - All COVID projects'!K73)</f>
        <v>II</v>
      </c>
      <c r="G72" s="2" t="str">
        <f>IF('CRRG - All COVID projects'!G73=0,"",'CRRG - All COVID projects'!G73)</f>
        <v/>
      </c>
      <c r="H72" s="9" t="str">
        <f>'CRRG - All COVID projects'!H73</f>
        <v>COVID-19</v>
      </c>
      <c r="I72" s="9" t="str">
        <f>IF('CRRG - All COVID projects'!F73=0,"",'CRRG - All COVID projects'!F73)</f>
        <v>Richards, Prof Duncan</v>
      </c>
      <c r="J72" s="9" t="str">
        <f>IF(ISNA(VLOOKUP(A72,'CRRG - COVID UO or OUH sponsore'!$A$7:$B$70,2,FALSE)),'CRRG - All COVID projects'!L73,(VLOOKUP(A72,'CRRG - COVID UO or OUH sponsore'!$A$7:$B$70,2,FALSE)))</f>
        <v>University of Oxford</v>
      </c>
      <c r="K72" s="9">
        <f>'CRRG - All COVID projects'!J73</f>
        <v>287434</v>
      </c>
      <c r="L72" s="11">
        <f>IF('CRRG - All COVID projects'!I73="","",'CRRG - All COVID projects'!I73)</f>
        <v>46945</v>
      </c>
      <c r="M72" s="9" t="str">
        <f>'CRRG - All COVID projects'!E73</f>
        <v>On hold awaiting recruitment</v>
      </c>
      <c r="N72" s="19" t="str">
        <f>VLOOKUP(VALUE($A72),'CRRG - COVID OUH hosted'!$A$7:$H$99,3,FALSE)</f>
        <v>Awaiting site initiation</v>
      </c>
      <c r="O72" s="18">
        <f>IF(VLOOKUP($A72,'CRRG - COVID OUH hosted'!$A$7:$H$99,4,FALSE)=0,"",VLOOKUP($A72,'CRRG - COVID OUH hosted'!$A$7:$H$99,4,FALSE))</f>
        <v>44202</v>
      </c>
      <c r="P72" s="18" t="str">
        <f>VLOOKUP($A72,'CRRG - COVID OUH hosted'!$A$7:$H$99,5,FALSE)</f>
        <v>Recruiting site</v>
      </c>
      <c r="Q72" s="6" t="str">
        <f>IF(VLOOKUP($A72,'CRRG - COVID OUH hosted'!$A$7:$H$99,6,FALSE)=0,"", VLOOKUP($A72,'CRRG - COVID OUH hosted'!$A$7:$H$99,6,FALSE))</f>
        <v/>
      </c>
      <c r="R72" s="6" t="str">
        <f>IF(VLOOKUP($A72,'CRRG - COVID OUH hosted'!$A$7:$H$99,7,FALSE)=0,"",VLOOKUP($A72,'CRRG - COVID OUH hosted'!$A$7:$H$99,7,FALSE))</f>
        <v>Lasserson, Dr Daniel</v>
      </c>
      <c r="S72" s="6">
        <f>VLOOKUP($A72,'CRRG - COVID OUH hosted'!$A$7:$H$99,8,FALSE)</f>
        <v>0</v>
      </c>
    </row>
    <row r="73" spans="1:19" x14ac:dyDescent="0.25">
      <c r="A73" s="12">
        <f>'CRRG - All COVID projects'!A74</f>
        <v>15133</v>
      </c>
      <c r="B73" s="9" t="str">
        <f>'CRRG - All COVID projects'!B74</f>
        <v>Child Anxiety Treatment in the context of COVID-19 (Co-CAT)</v>
      </c>
      <c r="C73" s="9" t="str">
        <f>'CRRG - All COVID projects'!C74</f>
        <v>Child Anxiety Treatment in the context of COVID-19 (Co-CAT): Enabling Child and Adolescent Mental Health Services (CAMHS) to provide efficient remote treatment for child anxiety problems</v>
      </c>
      <c r="D73" s="9" t="str">
        <f>'CRRG - All COVID projects'!D74</f>
        <v>Other clinical trial to study a novel intervention or randomised clinical trial to compare interventions in clinical practice</v>
      </c>
      <c r="E73" s="19" t="str">
        <f>IF(ISNA(VLOOKUP(A73,IMP!$A$6:$B$31,2,FALSE)),"",VLOOKUP(A73,IMP!$A$6:$B$31,2,FALSE))</f>
        <v/>
      </c>
      <c r="F73" s="2" t="str">
        <f>IF('CRRG - All COVID projects'!K74=0,"",'CRRG - All COVID projects'!K74)</f>
        <v/>
      </c>
      <c r="G73" s="2" t="str">
        <f>IF('CRRG - All COVID projects'!G74=0,"",'CRRG - All COVID projects'!G74)</f>
        <v/>
      </c>
      <c r="H73" s="9" t="str">
        <f>'CRRG - All COVID projects'!H74</f>
        <v>COVID-19</v>
      </c>
      <c r="I73" s="9" t="str">
        <f>IF('CRRG - All COVID projects'!F74=0,"",'CRRG - All COVID projects'!F74)</f>
        <v>Creswell, Prof Cathy</v>
      </c>
      <c r="J73" s="9" t="str">
        <f>IF(ISNA(VLOOKUP(A73,'CRRG - COVID UO or OUH sponsore'!$A$7:$B$70,2,FALSE)),'CRRG - All COVID projects'!L74,(VLOOKUP(A73,'CRRG - COVID UO or OUH sponsore'!$A$7:$B$70,2,FALSE)))</f>
        <v>University of Oxford</v>
      </c>
      <c r="K73" s="9">
        <f>'CRRG - All COVID projects'!J74</f>
        <v>288074</v>
      </c>
      <c r="L73" s="11">
        <f>IF('CRRG - All COVID projects'!I74="","",'CRRG - All COVID projects'!I74)</f>
        <v>46902</v>
      </c>
      <c r="M73" s="9" t="str">
        <f>'CRRG - All COVID projects'!E74</f>
        <v>Recruiting</v>
      </c>
      <c r="N73" s="19" t="e">
        <f>VLOOKUP(VALUE($A73),'CRRG - COVID OUH hosted'!$A$7:$H$99,3,FALSE)</f>
        <v>#N/A</v>
      </c>
      <c r="O73" s="18" t="e">
        <f>IF(VLOOKUP($A73,'CRRG - COVID OUH hosted'!$A$7:$H$99,4,FALSE)=0,"",VLOOKUP($A73,'CRRG - COVID OUH hosted'!$A$7:$H$99,4,FALSE))</f>
        <v>#N/A</v>
      </c>
      <c r="P73" s="18" t="e">
        <f>VLOOKUP($A73,'CRRG - COVID OUH hosted'!$A$7:$H$99,5,FALSE)</f>
        <v>#N/A</v>
      </c>
      <c r="Q73" s="6" t="e">
        <f>IF(VLOOKUP($A73,'CRRG - COVID OUH hosted'!$A$7:$H$99,6,FALSE)=0,"", VLOOKUP($A73,'CRRG - COVID OUH hosted'!$A$7:$H$99,6,FALSE))</f>
        <v>#N/A</v>
      </c>
      <c r="R73" s="6" t="e">
        <f>IF(VLOOKUP($A73,'CRRG - COVID OUH hosted'!$A$7:$H$99,7,FALSE)=0,"",VLOOKUP($A73,'CRRG - COVID OUH hosted'!$A$7:$H$99,7,FALSE))</f>
        <v>#N/A</v>
      </c>
      <c r="S73" s="6" t="e">
        <f>VLOOKUP($A73,'CRRG - COVID OUH hosted'!$A$7:$H$99,8,FALSE)</f>
        <v>#N/A</v>
      </c>
    </row>
    <row r="74" spans="1:19" x14ac:dyDescent="0.25">
      <c r="A74" s="12">
        <f>'CRRG - All COVID projects'!A75</f>
        <v>15153</v>
      </c>
      <c r="B74" s="9" t="str">
        <f>'CRRG - All COVID projects'!B75</f>
        <v>Best Available Treatment Study for inflammatory syndromes temporally associated with SARS-CoV-2</v>
      </c>
      <c r="C74" s="9" t="str">
        <f>'CRRG - All COVID projects'!C75</f>
        <v>Best Available Treatment Study for inflammatory syndromes temporally associated with SARS-CoV-2</v>
      </c>
      <c r="D74" s="9" t="str">
        <f>'CRRG - All COVID projects'!D75</f>
        <v>Study limited to working with data (specific project only)</v>
      </c>
      <c r="E74" s="19" t="str">
        <f>IF(ISNA(VLOOKUP(A74,IMP!$A$6:$B$31,2,FALSE)),"",VLOOKUP(A74,IMP!$A$6:$B$31,2,FALSE))</f>
        <v/>
      </c>
      <c r="F74" s="2" t="str">
        <f>IF('CRRG - All COVID projects'!K75=0,"",'CRRG - All COVID projects'!K75)</f>
        <v/>
      </c>
      <c r="G74" s="2" t="str">
        <f>IF('CRRG - All COVID projects'!G75=0,"",'CRRG - All COVID projects'!G75)</f>
        <v/>
      </c>
      <c r="H74" s="9" t="str">
        <f>'CRRG - All COVID projects'!H75</f>
        <v>COVID-19</v>
      </c>
      <c r="I74" s="9" t="str">
        <f>IF('CRRG - All COVID projects'!F75=0,"",'CRRG - All COVID projects'!F75)</f>
        <v>Levin, Prof Michael</v>
      </c>
      <c r="J74" s="9" t="str">
        <f>IF(ISNA(VLOOKUP(A74,'CRRG - COVID UO or OUH sponsore'!$A$7:$B$70,2,FALSE)),'CRRG - All COVID projects'!L75,(VLOOKUP(A74,'CRRG - COVID UO or OUH sponsore'!$A$7:$B$70,2,FALSE)))</f>
        <v>Imperial College London</v>
      </c>
      <c r="K74" s="9">
        <f>'CRRG - All COVID projects'!J75</f>
        <v>284825</v>
      </c>
      <c r="L74" s="11" t="str">
        <f>IF('CRRG - All COVID projects'!I75="","",'CRRG - All COVID projects'!I75)</f>
        <v/>
      </c>
      <c r="M74" s="9" t="str">
        <f>'CRRG - All COVID projects'!E75</f>
        <v>Awaiting recruitment</v>
      </c>
      <c r="N74" s="19" t="str">
        <f>VLOOKUP(VALUE($A74),'CRRG - COVID OUH hosted'!$A$7:$H$99,3,FALSE)</f>
        <v>Awaiting first participant</v>
      </c>
      <c r="O74" s="18">
        <f>IF(VLOOKUP($A74,'CRRG - COVID OUH hosted'!$A$7:$H$99,4,FALSE)=0,"",VLOOKUP($A74,'CRRG - COVID OUH hosted'!$A$7:$H$99,4,FALSE))</f>
        <v>44202</v>
      </c>
      <c r="P74" s="18" t="str">
        <f>VLOOKUP($A74,'CRRG - COVID OUH hosted'!$A$7:$H$99,5,FALSE)</f>
        <v>Recruiting site</v>
      </c>
      <c r="Q74" s="6" t="str">
        <f>IF(VLOOKUP($A74,'CRRG - COVID OUH hosted'!$A$7:$H$99,6,FALSE)=0,"", VLOOKUP($A74,'CRRG - COVID OUH hosted'!$A$7:$H$99,6,FALSE))</f>
        <v/>
      </c>
      <c r="R74" s="6" t="str">
        <f>IF(VLOOKUP($A74,'CRRG - COVID OUH hosted'!$A$7:$H$99,7,FALSE)=0,"",VLOOKUP($A74,'CRRG - COVID OUH hosted'!$A$7:$H$99,7,FALSE))</f>
        <v>Kavirayani, Dr Akhila</v>
      </c>
      <c r="S74" s="6">
        <f>VLOOKUP($A74,'CRRG - COVID OUH hosted'!$A$7:$H$99,8,FALSE)</f>
        <v>0</v>
      </c>
    </row>
    <row r="75" spans="1:19" x14ac:dyDescent="0.25">
      <c r="A75" s="12">
        <f>'CRRG - All COVID projects'!A76</f>
        <v>15168</v>
      </c>
      <c r="B75" s="9" t="str">
        <f>'CRRG - All COVID projects'!B76</f>
        <v>CDA - A Phase 3 COVID-19 Vaccine Study (Janssen VAC31518COV3009)</v>
      </c>
      <c r="C75" s="9" t="str">
        <f>'CRRG - All COVID projects'!C76</f>
        <v>A Randomized, Double-blind, Controlled Phase 3 Study to Assess the Efficacy and Safety of Ad26.COV2.S for the Prevention of SARS-CoV-2-mediated COVID-19 in Adults Aged 18 Years and Older</v>
      </c>
      <c r="D75" s="9" t="str">
        <f>'CRRG - All COVID projects'!D76</f>
        <v>Clinical trial of an investigational medicinal product</v>
      </c>
      <c r="E75" s="19" t="str">
        <f>IF(ISNA(VLOOKUP(A75,IMP!$A$6:$B$31,2,FALSE)),"",VLOOKUP(A75,IMP!$A$6:$B$31,2,FALSE))</f>
        <v>Ad26.COV2.S</v>
      </c>
      <c r="F75" s="2" t="str">
        <f>IF('CRRG - All COVID projects'!K76=0,"",'CRRG - All COVID projects'!K76)</f>
        <v>III</v>
      </c>
      <c r="G75" s="2" t="str">
        <f>IF('CRRG - All COVID projects'!G76=0,"",'CRRG - All COVID projects'!G76)</f>
        <v/>
      </c>
      <c r="H75" s="9" t="str">
        <f>'CRRG - All COVID projects'!H76</f>
        <v>COVID-19</v>
      </c>
      <c r="I75" s="9" t="str">
        <f>IF('CRRG - All COVID projects'!F76=0,"",'CRRG - All COVID projects'!F76)</f>
        <v>Faust, Dr Saul</v>
      </c>
      <c r="J75" s="9" t="str">
        <f>IF(ISNA(VLOOKUP(A75,'CRRG - COVID UO or OUH sponsore'!$A$7:$B$70,2,FALSE)),'CRRG - All COVID projects'!L76,(VLOOKUP(A75,'CRRG - COVID UO or OUH sponsore'!$A$7:$B$70,2,FALSE)))</f>
        <v>Janssen-Cilag Ltd</v>
      </c>
      <c r="K75" s="9">
        <f>'CRRG - All COVID projects'!J76</f>
        <v>288552</v>
      </c>
      <c r="L75" s="11">
        <f>IF('CRRG - All COVID projects'!I76="","",'CRRG - All COVID projects'!I76)</f>
        <v>46804</v>
      </c>
      <c r="M75" s="9" t="str">
        <f>'CRRG - All COVID projects'!E76</f>
        <v>Awaiting recruitment</v>
      </c>
      <c r="N75" s="19" t="str">
        <f>VLOOKUP(VALUE($A75),'CRRG - COVID OUH hosted'!$A$7:$H$99,3,FALSE)</f>
        <v>Active</v>
      </c>
      <c r="O75" s="18">
        <f>IF(VLOOKUP($A75,'CRRG - COVID OUH hosted'!$A$7:$H$99,4,FALSE)=0,"",VLOOKUP($A75,'CRRG - COVID OUH hosted'!$A$7:$H$99,4,FALSE))</f>
        <v>44167</v>
      </c>
      <c r="P75" s="18" t="str">
        <f>VLOOKUP($A75,'CRRG - COVID OUH hosted'!$A$7:$H$99,5,FALSE)</f>
        <v>Service provision only</v>
      </c>
      <c r="Q75" s="6" t="str">
        <f>IF(VLOOKUP($A75,'CRRG - COVID OUH hosted'!$A$7:$H$99,6,FALSE)=0,"", VLOOKUP($A75,'CRRG - COVID OUH hosted'!$A$7:$H$99,6,FALSE))</f>
        <v/>
      </c>
      <c r="R75" s="6" t="str">
        <f>IF(VLOOKUP($A75,'CRRG - COVID OUH hosted'!$A$7:$H$99,7,FALSE)=0,"",VLOOKUP($A75,'CRRG - COVID OUH hosted'!$A$7:$H$99,7,FALSE))</f>
        <v>Cicconi, Dr Paola</v>
      </c>
      <c r="S75" s="6">
        <f>VLOOKUP($A75,'CRRG - COVID OUH hosted'!$A$7:$H$99,8,FALSE)</f>
        <v>0</v>
      </c>
    </row>
    <row r="76" spans="1:19" x14ac:dyDescent="0.25">
      <c r="A76" s="12">
        <f>'CRRG - All COVID projects'!A77</f>
        <v>15190</v>
      </c>
      <c r="B76" s="9" t="str">
        <f>'CRRG - All COVID projects'!B77</f>
        <v>Should I stay or should I go</v>
      </c>
      <c r="C76" s="9" t="str">
        <f>'CRRG - All COVID projects'!C77</f>
        <v>Should I stay or should I go? An exploration of the decision making behaviour of acute cardiac patients during the Covid-19 pandemic</v>
      </c>
      <c r="D76" s="9" t="str">
        <f>'CRRG - All COVID projects'!D77</f>
        <v>Study involving qualitative methods only</v>
      </c>
      <c r="E76" s="19" t="str">
        <f>IF(ISNA(VLOOKUP(A76,IMP!$A$6:$B$31,2,FALSE)),"",VLOOKUP(A76,IMP!$A$6:$B$31,2,FALSE))</f>
        <v/>
      </c>
      <c r="F76" s="2" t="str">
        <f>IF('CRRG - All COVID projects'!K77=0,"",'CRRG - All COVID projects'!K77)</f>
        <v/>
      </c>
      <c r="G76" s="2" t="str">
        <f>IF('CRRG - All COVID projects'!G77=0,"",'CRRG - All COVID projects'!G77)</f>
        <v/>
      </c>
      <c r="H76" s="9" t="str">
        <f>'CRRG - All COVID projects'!H77</f>
        <v>COVID-19</v>
      </c>
      <c r="I76" s="9" t="str">
        <f>IF('CRRG - All COVID projects'!F77=0,"",'CRRG - All COVID projects'!F77)</f>
        <v>Jones, Prof Ian</v>
      </c>
      <c r="J76" s="9" t="str">
        <f>IF(ISNA(VLOOKUP(A76,'CRRG - COVID UO or OUH sponsore'!$A$7:$B$70,2,FALSE)),'CRRG - All COVID projects'!L77,(VLOOKUP(A76,'CRRG - COVID UO or OUH sponsore'!$A$7:$B$70,2,FALSE)))</f>
        <v>Liverpool John Moores University</v>
      </c>
      <c r="K76" s="9">
        <f>'CRRG - All COVID projects'!J77</f>
        <v>285348</v>
      </c>
      <c r="L76" s="11">
        <f>IF('CRRG - All COVID projects'!I77="","",'CRRG - All COVID projects'!I77)</f>
        <v>46415</v>
      </c>
      <c r="M76" s="9" t="str">
        <f>'CRRG - All COVID projects'!E77</f>
        <v>Awaiting recruitment</v>
      </c>
      <c r="N76" s="19" t="str">
        <f>VLOOKUP(VALUE($A76),'CRRG - COVID OUH hosted'!$A$7:$H$99,3,FALSE)</f>
        <v>Active</v>
      </c>
      <c r="O76" s="18">
        <f>IF(VLOOKUP($A76,'CRRG - COVID OUH hosted'!$A$7:$H$99,4,FALSE)=0,"",VLOOKUP($A76,'CRRG - COVID OUH hosted'!$A$7:$H$99,4,FALSE))</f>
        <v>44125</v>
      </c>
      <c r="P76" s="18" t="str">
        <f>VLOOKUP($A76,'CRRG - COVID OUH hosted'!$A$7:$H$99,5,FALSE)</f>
        <v>Site operating as a PIC</v>
      </c>
      <c r="Q76" s="6" t="str">
        <f>IF(VLOOKUP($A76,'CRRG - COVID OUH hosted'!$A$7:$H$99,6,FALSE)=0,"", VLOOKUP($A76,'CRRG - COVID OUH hosted'!$A$7:$H$99,6,FALSE))</f>
        <v/>
      </c>
      <c r="R76" s="6" t="str">
        <f>IF(VLOOKUP($A76,'CRRG - COVID OUH hosted'!$A$7:$H$99,7,FALSE)=0,"",VLOOKUP($A76,'CRRG - COVID OUH hosted'!$A$7:$H$99,7,FALSE))</f>
        <v/>
      </c>
      <c r="S76" s="6">
        <f>VLOOKUP($A76,'CRRG - COVID OUH hosted'!$A$7:$H$99,8,FALSE)</f>
        <v>0</v>
      </c>
    </row>
    <row r="77" spans="1:19" x14ac:dyDescent="0.25">
      <c r="A77" s="12">
        <f>'CRRG - All COVID projects'!A78</f>
        <v>15211</v>
      </c>
      <c r="B77" s="9" t="str">
        <f>'CRRG - All COVID projects'!B78</f>
        <v>You and your baby survey 2020</v>
      </c>
      <c r="C77" s="9" t="str">
        <f>'CRRG - All COVID projects'!C78</f>
        <v>You and your baby: A national survey of health and care during the 2020 Covid-19 pandemic</v>
      </c>
      <c r="D77" s="9" t="str">
        <f>'CRRG - All COVID projects'!D78</f>
        <v>Study administering questionnaires/interviews for quantitative analysis, or using mixed quantitative/qualitative</v>
      </c>
      <c r="E77" s="19" t="str">
        <f>IF(ISNA(VLOOKUP(A77,IMP!$A$6:$B$31,2,FALSE)),"",VLOOKUP(A77,IMP!$A$6:$B$31,2,FALSE))</f>
        <v/>
      </c>
      <c r="F77" s="2" t="str">
        <f>IF('CRRG - All COVID projects'!K78=0,"",'CRRG - All COVID projects'!K78)</f>
        <v/>
      </c>
      <c r="G77" s="2" t="str">
        <f>IF('CRRG - All COVID projects'!G78=0,"",'CRRG - All COVID projects'!G78)</f>
        <v/>
      </c>
      <c r="H77" s="9" t="str">
        <f>'CRRG - All COVID projects'!H78</f>
        <v>COVID-19</v>
      </c>
      <c r="I77" s="9" t="str">
        <f>IF('CRRG - All COVID projects'!F78=0,"",'CRRG - All COVID projects'!F78)</f>
        <v xml:space="preserve">Quigley, Prof Maria </v>
      </c>
      <c r="J77" s="9" t="str">
        <f>IF(ISNA(VLOOKUP(A77,'CRRG - COVID UO or OUH sponsore'!$A$7:$B$70,2,FALSE)),'CRRG - All COVID projects'!L78,(VLOOKUP(A77,'CRRG - COVID UO or OUH sponsore'!$A$7:$B$70,2,FALSE)))</f>
        <v>University of Oxford</v>
      </c>
      <c r="K77" s="9">
        <f>'CRRG - All COVID projects'!J78</f>
        <v>285298</v>
      </c>
      <c r="L77" s="11" t="str">
        <f>IF('CRRG - All COVID projects'!I78="","",'CRRG - All COVID projects'!I78)</f>
        <v/>
      </c>
      <c r="M77" s="9" t="str">
        <f>'CRRG - All COVID projects'!E78</f>
        <v>Awaiting national approval</v>
      </c>
      <c r="N77" s="19" t="e">
        <f>VLOOKUP(VALUE($A77),'CRRG - COVID OUH hosted'!$A$7:$H$99,3,FALSE)</f>
        <v>#N/A</v>
      </c>
      <c r="O77" s="18" t="e">
        <f>IF(VLOOKUP($A77,'CRRG - COVID OUH hosted'!$A$7:$H$99,4,FALSE)=0,"",VLOOKUP($A77,'CRRG - COVID OUH hosted'!$A$7:$H$99,4,FALSE))</f>
        <v>#N/A</v>
      </c>
      <c r="P77" s="18" t="e">
        <f>VLOOKUP($A77,'CRRG - COVID OUH hosted'!$A$7:$H$99,5,FALSE)</f>
        <v>#N/A</v>
      </c>
      <c r="Q77" s="6" t="e">
        <f>IF(VLOOKUP($A77,'CRRG - COVID OUH hosted'!$A$7:$H$99,6,FALSE)=0,"", VLOOKUP($A77,'CRRG - COVID OUH hosted'!$A$7:$H$99,6,FALSE))</f>
        <v>#N/A</v>
      </c>
      <c r="R77" s="6" t="e">
        <f>IF(VLOOKUP($A77,'CRRG - COVID OUH hosted'!$A$7:$H$99,7,FALSE)=0,"",VLOOKUP($A77,'CRRG - COVID OUH hosted'!$A$7:$H$99,7,FALSE))</f>
        <v>#N/A</v>
      </c>
      <c r="S77" s="6" t="e">
        <f>VLOOKUP($A77,'CRRG - COVID OUH hosted'!$A$7:$H$99,8,FALSE)</f>
        <v>#N/A</v>
      </c>
    </row>
    <row r="78" spans="1:19" x14ac:dyDescent="0.25">
      <c r="A78" s="12">
        <f>'CRRG - All COVID projects'!A79</f>
        <v>15231</v>
      </c>
      <c r="B78" s="9" t="str">
        <f>'CRRG - All COVID projects'!B79</f>
        <v>R.U.P.E.R.T</v>
      </c>
      <c r="C78" s="9" t="str">
        <f>'CRRG - All COVID projects'!C79</f>
        <v>Rational Use of Personal protective Equipment: a Randomised Trial and Quality Improvement intervention   (R.U.P.E.R.T.)</v>
      </c>
      <c r="D78" s="9" t="str">
        <f>'CRRG - All COVID projects'!D79</f>
        <v>Study administering questionnaires/interviews for quantitative analysis, or using mixed quantitative/qualitative</v>
      </c>
      <c r="E78" s="19" t="str">
        <f>IF(ISNA(VLOOKUP(A78,IMP!$A$6:$B$31,2,FALSE)),"",VLOOKUP(A78,IMP!$A$6:$B$31,2,FALSE))</f>
        <v/>
      </c>
      <c r="F78" s="2" t="str">
        <f>IF('CRRG - All COVID projects'!K79=0,"",'CRRG - All COVID projects'!K79)</f>
        <v/>
      </c>
      <c r="G78" s="2" t="str">
        <f>IF('CRRG - All COVID projects'!G79=0,"",'CRRG - All COVID projects'!G79)</f>
        <v/>
      </c>
      <c r="H78" s="9" t="str">
        <f>'CRRG - All COVID projects'!H79</f>
        <v>COVID-19</v>
      </c>
      <c r="I78" s="9" t="str">
        <f>IF('CRRG - All COVID projects'!F79=0,"",'CRRG - All COVID projects'!F79)</f>
        <v>Mcculloch, Prof Peter</v>
      </c>
      <c r="J78" s="9" t="str">
        <f>IF(ISNA(VLOOKUP(A78,'CRRG - COVID UO or OUH sponsore'!$A$7:$B$70,2,FALSE)),'CRRG - All COVID projects'!L79,(VLOOKUP(A78,'CRRG - COVID UO or OUH sponsore'!$A$7:$B$70,2,FALSE)))</f>
        <v>University of Oxford</v>
      </c>
      <c r="K78" s="9">
        <f>'CRRG - All COVID projects'!J79</f>
        <v>287865</v>
      </c>
      <c r="L78" s="11" t="str">
        <f>IF('CRRG - All COVID projects'!I79="","",'CRRG - All COVID projects'!I79)</f>
        <v/>
      </c>
      <c r="M78" s="9" t="str">
        <f>'CRRG - All COVID projects'!E79</f>
        <v>Recruiting</v>
      </c>
      <c r="N78" s="19" t="str">
        <f>VLOOKUP(VALUE($A78),'CRRG - COVID OUH hosted'!$A$7:$H$99,3,FALSE)</f>
        <v>Recruiting</v>
      </c>
      <c r="O78" s="18">
        <f>IF(VLOOKUP($A78,'CRRG - COVID OUH hosted'!$A$7:$H$99,4,FALSE)=0,"",VLOOKUP($A78,'CRRG - COVID OUH hosted'!$A$7:$H$99,4,FALSE))</f>
        <v>44148</v>
      </c>
      <c r="P78" s="18" t="str">
        <f>VLOOKUP($A78,'CRRG - COVID OUH hosted'!$A$7:$H$99,5,FALSE)</f>
        <v>Recruiting site</v>
      </c>
      <c r="Q78" s="6" t="str">
        <f>IF(VLOOKUP($A78,'CRRG - COVID OUH hosted'!$A$7:$H$99,6,FALSE)=0,"", VLOOKUP($A78,'CRRG - COVID OUH hosted'!$A$7:$H$99,6,FALSE))</f>
        <v/>
      </c>
      <c r="R78" s="6" t="str">
        <f>IF(VLOOKUP($A78,'CRRG - COVID OUH hosted'!$A$7:$H$99,7,FALSE)=0,"",VLOOKUP($A78,'CRRG - COVID OUH hosted'!$A$7:$H$99,7,FALSE))</f>
        <v>Mcculloch, Prof Peter</v>
      </c>
      <c r="S78" s="6">
        <f>VLOOKUP($A78,'CRRG - COVID OUH hosted'!$A$7:$H$99,8,FALSE)</f>
        <v>74</v>
      </c>
    </row>
    <row r="79" spans="1:19" x14ac:dyDescent="0.25">
      <c r="A79" s="12">
        <f>'CRRG - All COVID projects'!A80</f>
        <v>15247</v>
      </c>
      <c r="B79" s="9" t="str">
        <f>'CRRG - All COVID projects'!B80</f>
        <v>COVID-19 OSPREY</v>
      </c>
      <c r="C79" s="9" t="str">
        <f>'CRRG - All COVID projects'!C80</f>
        <v>Oxford Study of Predictors of Infectivity (OSPREY)</v>
      </c>
      <c r="D79" s="9" t="str">
        <f>'CRRG - All COVID projects'!D80</f>
        <v>Study limited to working with human tissue samples (or other human biological samples) and data (specific project only)</v>
      </c>
      <c r="E79" s="19" t="str">
        <f>IF(ISNA(VLOOKUP(A79,IMP!$A$6:$B$31,2,FALSE)),"",VLOOKUP(A79,IMP!$A$6:$B$31,2,FALSE))</f>
        <v/>
      </c>
      <c r="F79" s="2" t="str">
        <f>IF('CRRG - All COVID projects'!K80=0,"",'CRRG - All COVID projects'!K80)</f>
        <v/>
      </c>
      <c r="G79" s="2" t="str">
        <f>IF('CRRG - All COVID projects'!G80=0,"",'CRRG - All COVID projects'!G80)</f>
        <v/>
      </c>
      <c r="H79" s="9" t="str">
        <f>'CRRG - All COVID projects'!H80</f>
        <v>COVID-19</v>
      </c>
      <c r="I79" s="9" t="str">
        <f>IF('CRRG - All COVID projects'!F80=0,"",'CRRG - All COVID projects'!F80)</f>
        <v>Peto, Prof Tim E A</v>
      </c>
      <c r="J79" s="9" t="str">
        <f>IF(ISNA(VLOOKUP(A79,'CRRG - COVID UO or OUH sponsore'!$A$7:$B$70,2,FALSE)),'CRRG - All COVID projects'!L80,(VLOOKUP(A79,'CRRG - COVID UO or OUH sponsore'!$A$7:$B$70,2,FALSE)))</f>
        <v>University of Oxford</v>
      </c>
      <c r="K79" s="9">
        <f>'CRRG - All COVID projects'!J80</f>
        <v>289529</v>
      </c>
      <c r="L79" s="11" t="str">
        <f>IF('CRRG - All COVID projects'!I80="","",'CRRG - All COVID projects'!I80)</f>
        <v/>
      </c>
      <c r="M79" s="9" t="str">
        <f>'CRRG - All COVID projects'!E80</f>
        <v>Awaiting recruitment</v>
      </c>
      <c r="N79" s="19" t="e">
        <f>VLOOKUP(VALUE($A79),'CRRG - COVID OUH hosted'!$A$7:$H$99,3,FALSE)</f>
        <v>#N/A</v>
      </c>
      <c r="O79" s="18" t="e">
        <f>IF(VLOOKUP($A79,'CRRG - COVID OUH hosted'!$A$7:$H$99,4,FALSE)=0,"",VLOOKUP($A79,'CRRG - COVID OUH hosted'!$A$7:$H$99,4,FALSE))</f>
        <v>#N/A</v>
      </c>
      <c r="P79" s="18" t="e">
        <f>VLOOKUP($A79,'CRRG - COVID OUH hosted'!$A$7:$H$99,5,FALSE)</f>
        <v>#N/A</v>
      </c>
      <c r="Q79" s="6" t="e">
        <f>IF(VLOOKUP($A79,'CRRG - COVID OUH hosted'!$A$7:$H$99,6,FALSE)=0,"", VLOOKUP($A79,'CRRG - COVID OUH hosted'!$A$7:$H$99,6,FALSE))</f>
        <v>#N/A</v>
      </c>
      <c r="R79" s="6" t="e">
        <f>IF(VLOOKUP($A79,'CRRG - COVID OUH hosted'!$A$7:$H$99,7,FALSE)=0,"",VLOOKUP($A79,'CRRG - COVID OUH hosted'!$A$7:$H$99,7,FALSE))</f>
        <v>#N/A</v>
      </c>
      <c r="S79" s="6" t="e">
        <f>VLOOKUP($A79,'CRRG - COVID OUH hosted'!$A$7:$H$99,8,FALSE)</f>
        <v>#N/A</v>
      </c>
    </row>
    <row r="80" spans="1:19" x14ac:dyDescent="0.25">
      <c r="A80" s="12">
        <f>'CRRG - All COVID projects'!A81</f>
        <v>15263</v>
      </c>
      <c r="B80" s="9" t="str">
        <f>'CRRG - All COVID projects'!B81</f>
        <v>FACTS</v>
      </c>
      <c r="C80" s="9" t="str">
        <f>'CRRG - All COVID projects'!C81</f>
        <v>The FeAsibility and Acceptability of community COVID-19 rapid Testing Strategies (FACTS) study</v>
      </c>
      <c r="D80" s="9" t="str">
        <f>'CRRG - All COVID projects'!D81</f>
        <v>Basic science study involving procedures with human participants</v>
      </c>
      <c r="E80" s="19" t="str">
        <f>IF(ISNA(VLOOKUP(A80,IMP!$A$6:$B$31,2,FALSE)),"",VLOOKUP(A80,IMP!$A$6:$B$31,2,FALSE))</f>
        <v/>
      </c>
      <c r="F80" s="2" t="str">
        <f>IF('CRRG - All COVID projects'!K81=0,"",'CRRG - All COVID projects'!K81)</f>
        <v/>
      </c>
      <c r="G80" s="2" t="str">
        <f>IF('CRRG - All COVID projects'!G81=0,"",'CRRG - All COVID projects'!G81)</f>
        <v/>
      </c>
      <c r="H80" s="9" t="str">
        <f>'CRRG - All COVID projects'!H81</f>
        <v>COVID-19</v>
      </c>
      <c r="I80" s="9" t="str">
        <f>IF('CRRG - All COVID projects'!F81=0,"",'CRRG - All COVID projects'!F81)</f>
        <v>Hobbs, Prof Richard</v>
      </c>
      <c r="J80" s="9" t="str">
        <f>IF(ISNA(VLOOKUP(A80,'CRRG - COVID UO or OUH sponsore'!$A$7:$B$70,2,FALSE)),'CRRG - All COVID projects'!L81,(VLOOKUP(A80,'CRRG - COVID UO or OUH sponsore'!$A$7:$B$70,2,FALSE)))</f>
        <v>University of Oxford</v>
      </c>
      <c r="K80" s="9">
        <f>'CRRG - All COVID projects'!J81</f>
        <v>290567</v>
      </c>
      <c r="L80" s="11" t="str">
        <f>IF('CRRG - All COVID projects'!I81="","",'CRRG - All COVID projects'!I81)</f>
        <v/>
      </c>
      <c r="M80" s="9" t="str">
        <f>'CRRG - All COVID projects'!E81</f>
        <v>Abandoned awaiting sponsorship</v>
      </c>
      <c r="N80" s="19" t="e">
        <f>VLOOKUP(VALUE($A80),'CRRG - COVID OUH hosted'!$A$7:$H$99,3,FALSE)</f>
        <v>#N/A</v>
      </c>
      <c r="O80" s="18" t="e">
        <f>IF(VLOOKUP($A80,'CRRG - COVID OUH hosted'!$A$7:$H$99,4,FALSE)=0,"",VLOOKUP($A80,'CRRG - COVID OUH hosted'!$A$7:$H$99,4,FALSE))</f>
        <v>#N/A</v>
      </c>
      <c r="P80" s="18" t="e">
        <f>VLOOKUP($A80,'CRRG - COVID OUH hosted'!$A$7:$H$99,5,FALSE)</f>
        <v>#N/A</v>
      </c>
      <c r="Q80" s="6" t="e">
        <f>IF(VLOOKUP($A80,'CRRG - COVID OUH hosted'!$A$7:$H$99,6,FALSE)=0,"", VLOOKUP($A80,'CRRG - COVID OUH hosted'!$A$7:$H$99,6,FALSE))</f>
        <v>#N/A</v>
      </c>
      <c r="R80" s="6" t="e">
        <f>IF(VLOOKUP($A80,'CRRG - COVID OUH hosted'!$A$7:$H$99,7,FALSE)=0,"",VLOOKUP($A80,'CRRG - COVID OUH hosted'!$A$7:$H$99,7,FALSE))</f>
        <v>#N/A</v>
      </c>
      <c r="S80" s="6" t="e">
        <f>VLOOKUP($A80,'CRRG - COVID OUH hosted'!$A$7:$H$99,8,FALSE)</f>
        <v>#N/A</v>
      </c>
    </row>
    <row r="81" spans="1:19" x14ac:dyDescent="0.25">
      <c r="A81" s="12">
        <f>'CRRG - All COVID projects'!A82</f>
        <v>15269</v>
      </c>
      <c r="B81" s="9" t="str">
        <f>'CRRG - All COVID projects'!B82</f>
        <v>The psychological wellbeing of a TYA Cancer population during COVID-19</v>
      </c>
      <c r="C81" s="9" t="str">
        <f>'CRRG - All COVID projects'!C82</f>
        <v>The Psychological Wellbeing of a UK Teenage and Young Adult Cancer Population during the COVID-19 Pandemic   A longitudinal analysis of distress, resilience, personal strength and perceived impact.</v>
      </c>
      <c r="D81" s="9" t="str">
        <f>'CRRG - All COVID projects'!D82</f>
        <v>Study administering questionnaires/interviews for quantitative analysis, or using mixed quantitative/qualitative</v>
      </c>
      <c r="E81" s="19" t="str">
        <f>IF(ISNA(VLOOKUP(A81,IMP!$A$6:$B$31,2,FALSE)),"",VLOOKUP(A81,IMP!$A$6:$B$31,2,FALSE))</f>
        <v/>
      </c>
      <c r="F81" s="2" t="str">
        <f>IF('CRRG - All COVID projects'!K82=0,"",'CRRG - All COVID projects'!K82)</f>
        <v/>
      </c>
      <c r="G81" s="2" t="str">
        <f>IF('CRRG - All COVID projects'!G82=0,"",'CRRG - All COVID projects'!G82)</f>
        <v/>
      </c>
      <c r="H81" s="9" t="str">
        <f>'CRRG - All COVID projects'!H82</f>
        <v>COVID-19</v>
      </c>
      <c r="I81" s="9" t="str">
        <f>IF('CRRG - All COVID projects'!F82=0,"",'CRRG - All COVID projects'!F82)</f>
        <v>Jacobson, Dr Clare</v>
      </c>
      <c r="J81" s="9" t="str">
        <f>IF(ISNA(VLOOKUP(A81,'CRRG - COVID UO or OUH sponsore'!$A$7:$B$70,2,FALSE)),'CRRG - All COVID projects'!L82,(VLOOKUP(A81,'CRRG - COVID UO or OUH sponsore'!$A$7:$B$70,2,FALSE)))</f>
        <v>Guys ST Thomas Foundation Trust</v>
      </c>
      <c r="K81" s="9">
        <f>'CRRG - All COVID projects'!J82</f>
        <v>285244</v>
      </c>
      <c r="L81" s="11" t="str">
        <f>IF('CRRG - All COVID projects'!I82="","",'CRRG - All COVID projects'!I82)</f>
        <v/>
      </c>
      <c r="M81" s="9" t="str">
        <f>'CRRG - All COVID projects'!E82</f>
        <v>Awaiting recruitment</v>
      </c>
      <c r="N81" s="19" t="str">
        <f>VLOOKUP(VALUE($A81),'CRRG - COVID OUH hosted'!$A$7:$H$99,3,FALSE)</f>
        <v>Awaiting first participant</v>
      </c>
      <c r="O81" s="18">
        <f>IF(VLOOKUP($A81,'CRRG - COVID OUH hosted'!$A$7:$H$99,4,FALSE)=0,"",VLOOKUP($A81,'CRRG - COVID OUH hosted'!$A$7:$H$99,4,FALSE))</f>
        <v>44168</v>
      </c>
      <c r="P81" s="18" t="str">
        <f>VLOOKUP($A81,'CRRG - COVID OUH hosted'!$A$7:$H$99,5,FALSE)</f>
        <v>Recruiting site</v>
      </c>
      <c r="Q81" s="6" t="str">
        <f>IF(VLOOKUP($A81,'CRRG - COVID OUH hosted'!$A$7:$H$99,6,FALSE)=0,"", VLOOKUP($A81,'CRRG - COVID OUH hosted'!$A$7:$H$99,6,FALSE))</f>
        <v/>
      </c>
      <c r="R81" s="6" t="str">
        <f>IF(VLOOKUP($A81,'CRRG - COVID OUH hosted'!$A$7:$H$99,7,FALSE)=0,"",VLOOKUP($A81,'CRRG - COVID OUH hosted'!$A$7:$H$99,7,FALSE))</f>
        <v>Betts, Ms Emily</v>
      </c>
      <c r="S81" s="6">
        <f>VLOOKUP($A81,'CRRG - COVID OUH hosted'!$A$7:$H$99,8,FALSE)</f>
        <v>0</v>
      </c>
    </row>
    <row r="82" spans="1:19" x14ac:dyDescent="0.25">
      <c r="A82" s="12">
        <f>'CRRG - All COVID projects'!A83</f>
        <v>15276</v>
      </c>
      <c r="B82" s="9" t="str">
        <f>'CRRG - All COVID projects'!B83</f>
        <v>STUDY OF SARS-COV2 INFECTION IN OXFORD UNIVERSITY STAFF AND STUDENTS USING LAMP (SOUL)</v>
      </c>
      <c r="C82" s="9" t="str">
        <f>'CRRG - All COVID projects'!C83</f>
        <v>STUDY OF SARS-COV2 INFECTION IN OXFORD UNIVERSITY STAFF AND STUDENTS USING LAMP (SOUL)</v>
      </c>
      <c r="D82" s="9" t="str">
        <f>'CRRG - All COVID projects'!D83</f>
        <v>Basic science study involving procedures with human participants</v>
      </c>
      <c r="E82" s="19" t="str">
        <f>IF(ISNA(VLOOKUP(A82,IMP!$A$6:$B$31,2,FALSE)),"",VLOOKUP(A82,IMP!$A$6:$B$31,2,FALSE))</f>
        <v/>
      </c>
      <c r="F82" s="2" t="str">
        <f>IF('CRRG - All COVID projects'!K83=0,"",'CRRG - All COVID projects'!K83)</f>
        <v/>
      </c>
      <c r="G82" s="2" t="str">
        <f>IF('CRRG - All COVID projects'!G83=0,"",'CRRG - All COVID projects'!G83)</f>
        <v/>
      </c>
      <c r="H82" s="9" t="str">
        <f>'CRRG - All COVID projects'!H83</f>
        <v>COVID-19</v>
      </c>
      <c r="I82" s="9" t="str">
        <f>IF('CRRG - All COVID projects'!F83=0,"",'CRRG - All COVID projects'!F83)</f>
        <v>Andersson, Dr Monique</v>
      </c>
      <c r="J82" s="9" t="str">
        <f>IF(ISNA(VLOOKUP(A82,'CRRG - COVID UO or OUH sponsore'!$A$7:$B$70,2,FALSE)),'CRRG - All COVID projects'!L83,(VLOOKUP(A82,'CRRG - COVID UO or OUH sponsore'!$A$7:$B$70,2,FALSE)))</f>
        <v>University of Oxford</v>
      </c>
      <c r="K82" s="9">
        <f>'CRRG - All COVID projects'!J83</f>
        <v>0</v>
      </c>
      <c r="L82" s="11" t="str">
        <f>IF('CRRG - All COVID projects'!I83="","",'CRRG - All COVID projects'!I83)</f>
        <v/>
      </c>
      <c r="M82" s="9" t="str">
        <f>'CRRG - All COVID projects'!E83</f>
        <v>Awaiting recruitment</v>
      </c>
      <c r="N82" s="19" t="str">
        <f>VLOOKUP(VALUE($A82),'CRRG - COVID OUH hosted'!$A$7:$H$99,3,FALSE)</f>
        <v>Abandoned pre-approval</v>
      </c>
      <c r="O82" s="18" t="str">
        <f>IF(VLOOKUP($A82,'CRRG - COVID OUH hosted'!$A$7:$H$99,4,FALSE)=0,"",VLOOKUP($A82,'CRRG - COVID OUH hosted'!$A$7:$H$99,4,FALSE))</f>
        <v/>
      </c>
      <c r="P82" s="18" t="str">
        <f>VLOOKUP($A82,'CRRG - COVID OUH hosted'!$A$7:$H$99,5,FALSE)</f>
        <v>Service provision only</v>
      </c>
      <c r="Q82" s="6" t="str">
        <f>IF(VLOOKUP($A82,'CRRG - COVID OUH hosted'!$A$7:$H$99,6,FALSE)=0,"", VLOOKUP($A82,'CRRG - COVID OUH hosted'!$A$7:$H$99,6,FALSE))</f>
        <v/>
      </c>
      <c r="R82" s="6" t="str">
        <f>IF(VLOOKUP($A82,'CRRG - COVID OUH hosted'!$A$7:$H$99,7,FALSE)=0,"",VLOOKUP($A82,'CRRG - COVID OUH hosted'!$A$7:$H$99,7,FALSE))</f>
        <v/>
      </c>
      <c r="S82" s="6">
        <f>VLOOKUP($A82,'CRRG - COVID OUH hosted'!$A$7:$H$99,8,FALSE)</f>
        <v>0</v>
      </c>
    </row>
    <row r="83" spans="1:19" x14ac:dyDescent="0.25">
      <c r="A83" s="12">
        <f>'CRRG - All COVID projects'!A84</f>
        <v>15295</v>
      </c>
      <c r="B83" s="9" t="str">
        <f>'CRRG - All COVID projects'!B84</f>
        <v>Asymptomatic pooled testing</v>
      </c>
      <c r="C83" s="9" t="str">
        <f>'CRRG - All COVID projects'!C84</f>
        <v>A proof of concept study for asymptomatic pooled testing of SARS-COV-2</v>
      </c>
      <c r="D83" s="9" t="str">
        <f>'CRRG - All COVID projects'!D84</f>
        <v>Other study</v>
      </c>
      <c r="E83" s="19" t="str">
        <f>IF(ISNA(VLOOKUP(A83,IMP!$A$6:$B$31,2,FALSE)),"",VLOOKUP(A83,IMP!$A$6:$B$31,2,FALSE))</f>
        <v/>
      </c>
      <c r="F83" s="2" t="str">
        <f>IF('CRRG - All COVID projects'!K84=0,"",'CRRG - All COVID projects'!K84)</f>
        <v/>
      </c>
      <c r="G83" s="2" t="str">
        <f>IF('CRRG - All COVID projects'!G84=0,"",'CRRG - All COVID projects'!G84)</f>
        <v/>
      </c>
      <c r="H83" s="9" t="str">
        <f>'CRRG - All COVID projects'!H84</f>
        <v>COVID-19</v>
      </c>
      <c r="I83" s="9" t="str">
        <f>IF('CRRG - All COVID projects'!F84=0,"",'CRRG - All COVID projects'!F84)</f>
        <v>Platt, Prof Frances</v>
      </c>
      <c r="J83" s="9" t="str">
        <f>IF(ISNA(VLOOKUP(A83,'CRRG - COVID UO or OUH sponsore'!$A$7:$B$70,2,FALSE)),'CRRG - All COVID projects'!L84,(VLOOKUP(A83,'CRRG - COVID UO or OUH sponsore'!$A$7:$B$70,2,FALSE)))</f>
        <v>University of Oxford</v>
      </c>
      <c r="K83" s="9">
        <f>'CRRG - All COVID projects'!J84</f>
        <v>0</v>
      </c>
      <c r="L83" s="11" t="str">
        <f>IF('CRRG - All COVID projects'!I84="","",'CRRG - All COVID projects'!I84)</f>
        <v/>
      </c>
      <c r="M83" s="9" t="str">
        <f>'CRRG - All COVID projects'!E84</f>
        <v>Awaiting recruitment</v>
      </c>
      <c r="N83" s="19" t="e">
        <f>VLOOKUP(VALUE($A83),'CRRG - COVID OUH hosted'!$A$7:$H$99,3,FALSE)</f>
        <v>#N/A</v>
      </c>
      <c r="O83" s="18" t="e">
        <f>IF(VLOOKUP($A83,'CRRG - COVID OUH hosted'!$A$7:$H$99,4,FALSE)=0,"",VLOOKUP($A83,'CRRG - COVID OUH hosted'!$A$7:$H$99,4,FALSE))</f>
        <v>#N/A</v>
      </c>
      <c r="P83" s="18" t="e">
        <f>VLOOKUP($A83,'CRRG - COVID OUH hosted'!$A$7:$H$99,5,FALSE)</f>
        <v>#N/A</v>
      </c>
      <c r="Q83" s="6" t="e">
        <f>IF(VLOOKUP($A83,'CRRG - COVID OUH hosted'!$A$7:$H$99,6,FALSE)=0,"", VLOOKUP($A83,'CRRG - COVID OUH hosted'!$A$7:$H$99,6,FALSE))</f>
        <v>#N/A</v>
      </c>
      <c r="R83" s="6" t="e">
        <f>IF(VLOOKUP($A83,'CRRG - COVID OUH hosted'!$A$7:$H$99,7,FALSE)=0,"",VLOOKUP($A83,'CRRG - COVID OUH hosted'!$A$7:$H$99,7,FALSE))</f>
        <v>#N/A</v>
      </c>
      <c r="S83" s="6" t="e">
        <f>VLOOKUP($A83,'CRRG - COVID OUH hosted'!$A$7:$H$99,8,FALSE)</f>
        <v>#N/A</v>
      </c>
    </row>
    <row r="84" spans="1:19" x14ac:dyDescent="0.25">
      <c r="A84" s="12">
        <f>'CRRG - All COVID projects'!A85</f>
        <v>15311</v>
      </c>
      <c r="B84" s="9" t="str">
        <f>'CRRG - All COVID projects'!B85</f>
        <v>Com-COV: Comparing COVID-19 Vaccine Schedule Combinations</v>
      </c>
      <c r="C84" s="9" t="str">
        <f>'CRRG - All COVID projects'!C85</f>
        <v>A single-blind, randomised, phase II UK multi-centre study to determine reactogenicity and immunogenicity of heterologous prime/boost COVID-19 vaccine schedules</v>
      </c>
      <c r="D84" s="9" t="str">
        <f>'CRRG - All COVID projects'!D85</f>
        <v>Clinical trial of an investigational medicinal product</v>
      </c>
      <c r="E84" s="19" t="str">
        <f>IF(ISNA(VLOOKUP(A84,IMP!$A$6:$B$31,2,FALSE)),"",VLOOKUP(A84,IMP!$A$6:$B$31,2,FALSE))</f>
        <v>BNT162b2;ChAdOx1 nCOV-19 (AZD1222)</v>
      </c>
      <c r="F84" s="2" t="str">
        <f>IF('CRRG - All COVID projects'!K85=0,"",'CRRG - All COVID projects'!K85)</f>
        <v>II</v>
      </c>
      <c r="G84" s="2" t="str">
        <f>IF('CRRG - All COVID projects'!G85=0,"",'CRRG - All COVID projects'!G85)</f>
        <v>UPH</v>
      </c>
      <c r="H84" s="9" t="str">
        <f>'CRRG - All COVID projects'!H85</f>
        <v>COVID-19</v>
      </c>
      <c r="I84" s="9" t="str">
        <f>IF('CRRG - All COVID projects'!F85=0,"",'CRRG - All COVID projects'!F85)</f>
        <v>Snape, Prof Matthew</v>
      </c>
      <c r="J84" s="9" t="str">
        <f>IF(ISNA(VLOOKUP(A84,'CRRG - COVID UO or OUH sponsore'!$A$7:$B$70,2,FALSE)),'CRRG - All COVID projects'!L85,(VLOOKUP(A84,'CRRG - COVID UO or OUH sponsore'!$A$7:$B$70,2,FALSE)))</f>
        <v>University of Oxford</v>
      </c>
      <c r="K84" s="9">
        <f>'CRRG - All COVID projects'!J85</f>
        <v>291055</v>
      </c>
      <c r="L84" s="11">
        <f>IF('CRRG - All COVID projects'!I85="","",'CRRG - All COVID projects'!I85)</f>
        <v>48289</v>
      </c>
      <c r="M84" s="9" t="str">
        <f>'CRRG - All COVID projects'!E85</f>
        <v>Follow up</v>
      </c>
      <c r="N84" s="19" t="str">
        <f>VLOOKUP(VALUE($A84),'CRRG - COVID OUH hosted'!$A$7:$H$99,3,FALSE)</f>
        <v>Follow up</v>
      </c>
      <c r="O84" s="18">
        <f>IF(VLOOKUP($A84,'CRRG - COVID OUH hosted'!$A$7:$H$99,4,FALSE)=0,"",VLOOKUP($A84,'CRRG - COVID OUH hosted'!$A$7:$H$99,4,FALSE))</f>
        <v>44231</v>
      </c>
      <c r="P84" s="18" t="str">
        <f>VLOOKUP($A84,'CRRG - COVID OUH hosted'!$A$7:$H$99,5,FALSE)</f>
        <v>Recruiting site</v>
      </c>
      <c r="Q84" s="6" t="str">
        <f>IF(VLOOKUP($A84,'CRRG - COVID OUH hosted'!$A$7:$H$99,6,FALSE)=0,"", VLOOKUP($A84,'CRRG - COVID OUH hosted'!$A$7:$H$99,6,FALSE))</f>
        <v/>
      </c>
      <c r="R84" s="6" t="str">
        <f>IF(VLOOKUP($A84,'CRRG - COVID OUH hosted'!$A$7:$H$99,7,FALSE)=0,"",VLOOKUP($A84,'CRRG - COVID OUH hosted'!$A$7:$H$99,7,FALSE))</f>
        <v>Ramasamy, Dr Maheshi</v>
      </c>
      <c r="S84" s="6">
        <f>VLOOKUP($A84,'CRRG - COVID OUH hosted'!$A$7:$H$99,8,FALSE)</f>
        <v>1</v>
      </c>
    </row>
    <row r="85" spans="1:19" x14ac:dyDescent="0.25">
      <c r="A85" s="12">
        <f>'CRRG - All COVID projects'!A86</f>
        <v>15323</v>
      </c>
      <c r="B85" s="9" t="str">
        <f>'CRRG - All COVID projects'!B86</f>
        <v>The impact of redeployment during COVID-19 on nurses</v>
      </c>
      <c r="C85" s="9" t="str">
        <f>'CRRG - All COVID projects'!C86</f>
        <v>Lessons from the frontline: The impact of redeployment during COVID-19 on nurse well-being, performance and retention</v>
      </c>
      <c r="D85" s="9" t="str">
        <f>'CRRG - All COVID projects'!D86</f>
        <v>Study administering questionnaires/interviews for quantitative analysis, or using mixed quantitative/qualitative</v>
      </c>
      <c r="E85" s="19" t="str">
        <f>IF(ISNA(VLOOKUP(A85,IMP!$A$6:$B$31,2,FALSE)),"",VLOOKUP(A85,IMP!$A$6:$B$31,2,FALSE))</f>
        <v/>
      </c>
      <c r="F85" s="2" t="str">
        <f>IF('CRRG - All COVID projects'!K86=0,"",'CRRG - All COVID projects'!K86)</f>
        <v/>
      </c>
      <c r="G85" s="2" t="str">
        <f>IF('CRRG - All COVID projects'!G86=0,"",'CRRG - All COVID projects'!G86)</f>
        <v/>
      </c>
      <c r="H85" s="9" t="str">
        <f>'CRRG - All COVID projects'!H86</f>
        <v>COVID-19</v>
      </c>
      <c r="I85" s="9" t="str">
        <f>IF('CRRG - All COVID projects'!F86=0,"",'CRRG - All COVID projects'!F86)</f>
        <v>Lawton, Prof Rebecca</v>
      </c>
      <c r="J85" s="9" t="str">
        <f>IF(ISNA(VLOOKUP(A85,'CRRG - COVID UO or OUH sponsore'!$A$7:$B$70,2,FALSE)),'CRRG - All COVID projects'!L86,(VLOOKUP(A85,'CRRG - COVID UO or OUH sponsore'!$A$7:$B$70,2,FALSE)))</f>
        <v>Bradford Teaching Hospitals NHS Foundation Trust</v>
      </c>
      <c r="K85" s="9">
        <f>'CRRG - All COVID projects'!J86</f>
        <v>290616</v>
      </c>
      <c r="L85" s="11">
        <f>IF('CRRG - All COVID projects'!I86="","",'CRRG - All COVID projects'!I86)</f>
        <v>47568</v>
      </c>
      <c r="M85" s="9" t="str">
        <f>'CRRG - All COVID projects'!E86</f>
        <v>Recruiting</v>
      </c>
      <c r="N85" s="19" t="str">
        <f>VLOOKUP(VALUE($A85),'CRRG - COVID OUH hosted'!$A$7:$H$99,3,FALSE)</f>
        <v>Recruiting</v>
      </c>
      <c r="O85" s="18">
        <f>IF(VLOOKUP($A85,'CRRG - COVID OUH hosted'!$A$7:$H$99,4,FALSE)=0,"",VLOOKUP($A85,'CRRG - COVID OUH hosted'!$A$7:$H$99,4,FALSE))</f>
        <v>44260</v>
      </c>
      <c r="P85" s="18" t="str">
        <f>VLOOKUP($A85,'CRRG - COVID OUH hosted'!$A$7:$H$99,5,FALSE)</f>
        <v>Recruiting site</v>
      </c>
      <c r="Q85" s="6" t="str">
        <f>IF(VLOOKUP($A85,'CRRG - COVID OUH hosted'!$A$7:$H$99,6,FALSE)=0,"", VLOOKUP($A85,'CRRG - COVID OUH hosted'!$A$7:$H$99,6,FALSE))</f>
        <v/>
      </c>
      <c r="R85" s="6" t="str">
        <f>IF(VLOOKUP($A85,'CRRG - COVID OUH hosted'!$A$7:$H$99,7,FALSE)=0,"",VLOOKUP($A85,'CRRG - COVID OUH hosted'!$A$7:$H$99,7,FALSE))</f>
        <v/>
      </c>
      <c r="S85" s="6">
        <f>VLOOKUP($A85,'CRRG - COVID OUH hosted'!$A$7:$H$99,8,FALSE)</f>
        <v>23</v>
      </c>
    </row>
    <row r="86" spans="1:19" x14ac:dyDescent="0.25">
      <c r="A86" s="12">
        <f>'CRRG - All COVID projects'!A87</f>
        <v>15356</v>
      </c>
      <c r="B86" s="9" t="str">
        <f>'CRRG - All COVID projects'!B87</f>
        <v>OPTIC-19</v>
      </c>
      <c r="C86" s="9" t="str">
        <f>'CRRG - All COVID projects'!C87</f>
        <v>Outcomes of Patients who survived Treatment on an Intensive Care unit for COVID-19 in England and Wales: a retrospective cohort study</v>
      </c>
      <c r="D86" s="9" t="str">
        <f>'CRRG - All COVID projects'!D87</f>
        <v>Study limited to working with data (specific project only)</v>
      </c>
      <c r="E86" s="19" t="str">
        <f>IF(ISNA(VLOOKUP(A86,IMP!$A$6:$B$31,2,FALSE)),"",VLOOKUP(A86,IMP!$A$6:$B$31,2,FALSE))</f>
        <v/>
      </c>
      <c r="F86" s="2" t="str">
        <f>IF('CRRG - All COVID projects'!K87=0,"",'CRRG - All COVID projects'!K87)</f>
        <v/>
      </c>
      <c r="G86" s="2" t="str">
        <f>IF('CRRG - All COVID projects'!G87=0,"",'CRRG - All COVID projects'!G87)</f>
        <v/>
      </c>
      <c r="H86" s="9" t="str">
        <f>'CRRG - All COVID projects'!H87</f>
        <v>COVID-19</v>
      </c>
      <c r="I86" s="9" t="str">
        <f>IF('CRRG - All COVID projects'!F87=0,"",'CRRG - All COVID projects'!F87)</f>
        <v>Watkinson, Prof Peter J</v>
      </c>
      <c r="J86" s="9" t="str">
        <f>IF(ISNA(VLOOKUP(A86,'CRRG - COVID UO or OUH sponsore'!$A$7:$B$70,2,FALSE)),'CRRG - All COVID projects'!L87,(VLOOKUP(A86,'CRRG - COVID UO or OUH sponsore'!$A$7:$B$70,2,FALSE)))</f>
        <v>University of Oxford</v>
      </c>
      <c r="K86" s="9">
        <f>'CRRG - All COVID projects'!J87</f>
        <v>291887</v>
      </c>
      <c r="L86" s="11" t="str">
        <f>IF('CRRG - All COVID projects'!I87="","",'CRRG - All COVID projects'!I87)</f>
        <v/>
      </c>
      <c r="M86" s="9" t="str">
        <f>'CRRG - All COVID projects'!E87</f>
        <v>Awaiting national approval</v>
      </c>
      <c r="N86" s="19" t="e">
        <f>VLOOKUP(VALUE($A86),'CRRG - COVID OUH hosted'!$A$7:$H$99,3,FALSE)</f>
        <v>#N/A</v>
      </c>
      <c r="O86" s="18" t="e">
        <f>IF(VLOOKUP($A86,'CRRG - COVID OUH hosted'!$A$7:$H$99,4,FALSE)=0,"",VLOOKUP($A86,'CRRG - COVID OUH hosted'!$A$7:$H$99,4,FALSE))</f>
        <v>#N/A</v>
      </c>
      <c r="P86" s="18" t="e">
        <f>VLOOKUP($A86,'CRRG - COVID OUH hosted'!$A$7:$H$99,5,FALSE)</f>
        <v>#N/A</v>
      </c>
      <c r="Q86" s="6" t="e">
        <f>IF(VLOOKUP($A86,'CRRG - COVID OUH hosted'!$A$7:$H$99,6,FALSE)=0,"", VLOOKUP($A86,'CRRG - COVID OUH hosted'!$A$7:$H$99,6,FALSE))</f>
        <v>#N/A</v>
      </c>
      <c r="R86" s="6" t="e">
        <f>IF(VLOOKUP($A86,'CRRG - COVID OUH hosted'!$A$7:$H$99,7,FALSE)=0,"",VLOOKUP($A86,'CRRG - COVID OUH hosted'!$A$7:$H$99,7,FALSE))</f>
        <v>#N/A</v>
      </c>
      <c r="S86" s="6" t="e">
        <f>VLOOKUP($A86,'CRRG - COVID OUH hosted'!$A$7:$H$99,8,FALSE)</f>
        <v>#N/A</v>
      </c>
    </row>
    <row r="87" spans="1:19" x14ac:dyDescent="0.25">
      <c r="A87" s="12">
        <f>'CRRG - All COVID projects'!A88</f>
        <v>15375</v>
      </c>
      <c r="B87" s="9" t="str">
        <f>'CRRG - All COVID projects'!B88</f>
        <v>MyeloidScan - Investigating the impact of COVID 19 on organ function in blood cancers.</v>
      </c>
      <c r="C87" s="9" t="str">
        <f>'CRRG - All COVID projects'!C88</f>
        <v>MyeloidScan   A longitudinal observational cohort study investigating the impact of COVID 19 infection on organ function in patients with myeloid blood cancers</v>
      </c>
      <c r="D87" s="9" t="str">
        <f>'CRRG - All COVID projects'!D88</f>
        <v>Basic science study involving procedures with human participants</v>
      </c>
      <c r="E87" s="19" t="str">
        <f>IF(ISNA(VLOOKUP(A87,IMP!$A$6:$B$31,2,FALSE)),"",VLOOKUP(A87,IMP!$A$6:$B$31,2,FALSE))</f>
        <v/>
      </c>
      <c r="F87" s="2" t="str">
        <f>IF('CRRG - All COVID projects'!K88=0,"",'CRRG - All COVID projects'!K88)</f>
        <v/>
      </c>
      <c r="G87" s="2" t="str">
        <f>IF('CRRG - All COVID projects'!G88=0,"",'CRRG - All COVID projects'!G88)</f>
        <v/>
      </c>
      <c r="H87" s="9" t="str">
        <f>'CRRG - All COVID projects'!H88</f>
        <v>COVID-19</v>
      </c>
      <c r="I87" s="9" t="str">
        <f>IF('CRRG - All COVID projects'!F88=0,"",'CRRG - All COVID projects'!F88)</f>
        <v>Chowdhury, Dr Onima</v>
      </c>
      <c r="J87" s="9" t="str">
        <f>IF(ISNA(VLOOKUP(A87,'CRRG - COVID UO or OUH sponsore'!$A$7:$B$70,2,FALSE)),'CRRG - All COVID projects'!L88,(VLOOKUP(A87,'CRRG - COVID UO or OUH sponsore'!$A$7:$B$70,2,FALSE)))</f>
        <v>Oxford University Hospitals NHS Foundation Trust</v>
      </c>
      <c r="K87" s="9">
        <f>'CRRG - All COVID projects'!J88</f>
        <v>292188</v>
      </c>
      <c r="L87" s="11">
        <f>IF('CRRG - All COVID projects'!I88="","",'CRRG - All COVID projects'!I88)</f>
        <v>48554</v>
      </c>
      <c r="M87" s="9" t="str">
        <f>'CRRG - All COVID projects'!E88</f>
        <v>Awaiting recruitment</v>
      </c>
      <c r="N87" s="19" t="str">
        <f>VLOOKUP(VALUE($A87),'CRRG - COVID OUH hosted'!$A$7:$H$99,3,FALSE)</f>
        <v>Awaiting first participant</v>
      </c>
      <c r="O87" s="18">
        <f>IF(VLOOKUP($A87,'CRRG - COVID OUH hosted'!$A$7:$H$99,4,FALSE)=0,"",VLOOKUP($A87,'CRRG - COVID OUH hosted'!$A$7:$H$99,4,FALSE))</f>
        <v>44286</v>
      </c>
      <c r="P87" s="18" t="str">
        <f>VLOOKUP($A87,'CRRG - COVID OUH hosted'!$A$7:$H$99,5,FALSE)</f>
        <v>Recruiting site</v>
      </c>
      <c r="Q87" s="6" t="str">
        <f>IF(VLOOKUP($A87,'CRRG - COVID OUH hosted'!$A$7:$H$99,6,FALSE)=0,"", VLOOKUP($A87,'CRRG - COVID OUH hosted'!$A$7:$H$99,6,FALSE))</f>
        <v/>
      </c>
      <c r="R87" s="6" t="str">
        <f>IF(VLOOKUP($A87,'CRRG - COVID OUH hosted'!$A$7:$H$99,7,FALSE)=0,"",VLOOKUP($A87,'CRRG - COVID OUH hosted'!$A$7:$H$99,7,FALSE))</f>
        <v>Chowdhury, Dr Onima</v>
      </c>
      <c r="S87" s="6">
        <f>VLOOKUP($A87,'CRRG - COVID OUH hosted'!$A$7:$H$99,8,FALSE)</f>
        <v>0</v>
      </c>
    </row>
    <row r="88" spans="1:19" x14ac:dyDescent="0.25">
      <c r="A88" s="12">
        <f>'CRRG - All COVID projects'!A89</f>
        <v>15386</v>
      </c>
      <c r="B88" s="9" t="str">
        <f>'CRRG - All COVID projects'!B89</f>
        <v>COVIDTrach; A UK cohort study of tracheostomy in COVID-19 patients</v>
      </c>
      <c r="C88" s="9" t="str">
        <f>'CRRG - All COVID projects'!C89</f>
        <v>COVIDTrach; a UK national cohort study of mechanically ventilated COVID-19 patients_x000D_
undergoing tracheostomy</v>
      </c>
      <c r="D88" s="9" t="str">
        <f>'CRRG - All COVID projects'!D89</f>
        <v>Study limited to working with data (specific project only)</v>
      </c>
      <c r="E88" s="19" t="str">
        <f>IF(ISNA(VLOOKUP(A88,IMP!$A$6:$B$31,2,FALSE)),"",VLOOKUP(A88,IMP!$A$6:$B$31,2,FALSE))</f>
        <v/>
      </c>
      <c r="F88" s="2" t="str">
        <f>IF('CRRG - All COVID projects'!K89=0,"",'CRRG - All COVID projects'!K89)</f>
        <v/>
      </c>
      <c r="G88" s="2" t="str">
        <f>IF('CRRG - All COVID projects'!G89=0,"",'CRRG - All COVID projects'!G89)</f>
        <v/>
      </c>
      <c r="H88" s="9" t="str">
        <f>'CRRG - All COVID projects'!H89</f>
        <v>COVID-19</v>
      </c>
      <c r="I88" s="9" t="str">
        <f>IF('CRRG - All COVID projects'!F89=0,"",'CRRG - All COVID projects'!F89)</f>
        <v>Hamilton, Dr Nick</v>
      </c>
      <c r="J88" s="9" t="str">
        <f>IF(ISNA(VLOOKUP(A88,'CRRG - COVID UO or OUH sponsore'!$A$7:$B$70,2,FALSE)),'CRRG - All COVID projects'!L89,(VLOOKUP(A88,'CRRG - COVID UO or OUH sponsore'!$A$7:$B$70,2,FALSE)))</f>
        <v>University College London</v>
      </c>
      <c r="K88" s="9">
        <f>'CRRG - All COVID projects'!J89</f>
        <v>285019</v>
      </c>
      <c r="L88" s="11">
        <f>IF('CRRG - All COVID projects'!I89="","",'CRRG - All COVID projects'!I89)</f>
        <v>46548</v>
      </c>
      <c r="M88" s="9" t="str">
        <f>'CRRG - All COVID projects'!E89</f>
        <v>Recruiting</v>
      </c>
      <c r="N88" s="19" t="str">
        <f>VLOOKUP(VALUE($A88),'CRRG - COVID OUH hosted'!$A$7:$H$99,3,FALSE)</f>
        <v>Awaiting first participant</v>
      </c>
      <c r="O88" s="18">
        <f>IF(VLOOKUP($A88,'CRRG - COVID OUH hosted'!$A$7:$H$99,4,FALSE)=0,"",VLOOKUP($A88,'CRRG - COVID OUH hosted'!$A$7:$H$99,4,FALSE))</f>
        <v>44328</v>
      </c>
      <c r="P88" s="18" t="str">
        <f>VLOOKUP($A88,'CRRG - COVID OUH hosted'!$A$7:$H$99,5,FALSE)</f>
        <v>Recruiting site</v>
      </c>
      <c r="Q88" s="6" t="str">
        <f>IF(VLOOKUP($A88,'CRRG - COVID OUH hosted'!$A$7:$H$99,6,FALSE)=0,"", VLOOKUP($A88,'CRRG - COVID OUH hosted'!$A$7:$H$99,6,FALSE))</f>
        <v/>
      </c>
      <c r="R88" s="6" t="str">
        <f>IF(VLOOKUP($A88,'CRRG - COVID OUH hosted'!$A$7:$H$99,7,FALSE)=0,"",VLOOKUP($A88,'CRRG - COVID OUH hosted'!$A$7:$H$99,7,FALSE))</f>
        <v>Winter, Mr Stuart</v>
      </c>
      <c r="S88" s="6">
        <f>VLOOKUP($A88,'CRRG - COVID OUH hosted'!$A$7:$H$99,8,FALSE)</f>
        <v>0</v>
      </c>
    </row>
    <row r="89" spans="1:19" x14ac:dyDescent="0.25">
      <c r="A89" s="12">
        <f>'CRRG - All COVID projects'!A90</f>
        <v>15400</v>
      </c>
      <c r="B89" s="9" t="str">
        <f>'CRRG - All COVID projects'!B90</f>
        <v>Phase III trial of inhaled anti-viral (SNG001) for SARS-CoV-2; SPRINTER study</v>
      </c>
      <c r="C89" s="9" t="str">
        <f>'CRRG - All COVID projects'!C90</f>
        <v>A randomised, double-blind, placebo-controlled, Phase III trial to determine the efficacy and safety of inhaled SNG001 for the treatment of patients hospitalised due to moderate COVID-19</v>
      </c>
      <c r="D89" s="9" t="str">
        <f>'CRRG - All COVID projects'!D90</f>
        <v>Clinical trial of an investigational medicinal product</v>
      </c>
      <c r="E89" s="19" t="str">
        <f>IF(ISNA(VLOOKUP(A89,IMP!$A$6:$B$31,2,FALSE)),"",VLOOKUP(A89,IMP!$A$6:$B$31,2,FALSE))</f>
        <v>Interferon beta-1a (IFN- 1a) (SNG001 nebuliser solution)</v>
      </c>
      <c r="F89" s="2" t="str">
        <f>IF('CRRG - All COVID projects'!K90=0,"",'CRRG - All COVID projects'!K90)</f>
        <v>III</v>
      </c>
      <c r="G89" s="2" t="str">
        <f>IF('CRRG - All COVID projects'!G90=0,"",'CRRG - All COVID projects'!G90)</f>
        <v>UPH</v>
      </c>
      <c r="H89" s="9" t="str">
        <f>'CRRG - All COVID projects'!H90</f>
        <v>COVID-19</v>
      </c>
      <c r="I89" s="9" t="str">
        <f>IF('CRRG - All COVID projects'!F90=0,"",'CRRG - All COVID projects'!F90)</f>
        <v>Wilkinson, Dr Tom</v>
      </c>
      <c r="J89" s="9" t="str">
        <f>IF(ISNA(VLOOKUP(A89,'CRRG - COVID UO or OUH sponsore'!$A$7:$B$70,2,FALSE)),'CRRG - All COVID projects'!L90,(VLOOKUP(A89,'CRRG - COVID UO or OUH sponsore'!$A$7:$B$70,2,FALSE)))</f>
        <v>Synairgen Research Limited</v>
      </c>
      <c r="K89" s="9">
        <f>'CRRG - All COVID projects'!J90</f>
        <v>290965</v>
      </c>
      <c r="L89" s="11">
        <f>IF('CRRG - All COVID projects'!I90="","",'CRRG - All COVID projects'!I90)</f>
        <v>47416</v>
      </c>
      <c r="M89" s="9" t="str">
        <f>'CRRG - All COVID projects'!E90</f>
        <v>Awaiting recruitment</v>
      </c>
      <c r="N89" s="19" t="str">
        <f>VLOOKUP(VALUE($A89),'CRRG - COVID OUH hosted'!$A$7:$H$99,3,FALSE)</f>
        <v>Awaiting site initiation</v>
      </c>
      <c r="O89" s="18">
        <f>IF(VLOOKUP($A89,'CRRG - COVID OUH hosted'!$A$7:$H$99,4,FALSE)=0,"",VLOOKUP($A89,'CRRG - COVID OUH hosted'!$A$7:$H$99,4,FALSE))</f>
        <v>44300</v>
      </c>
      <c r="P89" s="18" t="str">
        <f>VLOOKUP($A89,'CRRG - COVID OUH hosted'!$A$7:$H$99,5,FALSE)</f>
        <v>Recruiting site</v>
      </c>
      <c r="Q89" s="6" t="str">
        <f>IF(VLOOKUP($A89,'CRRG - COVID OUH hosted'!$A$7:$H$99,6,FALSE)=0,"", VLOOKUP($A89,'CRRG - COVID OUH hosted'!$A$7:$H$99,6,FALSE))</f>
        <v/>
      </c>
      <c r="R89" s="6" t="str">
        <f>IF(VLOOKUP($A89,'CRRG - COVID OUH hosted'!$A$7:$H$99,7,FALSE)=0,"",VLOOKUP($A89,'CRRG - COVID OUH hosted'!$A$7:$H$99,7,FALSE))</f>
        <v>Rahman, Prof Najib</v>
      </c>
      <c r="S89" s="6">
        <f>VLOOKUP($A89,'CRRG - COVID OUH hosted'!$A$7:$H$99,8,FALSE)</f>
        <v>0</v>
      </c>
    </row>
    <row r="90" spans="1:19" x14ac:dyDescent="0.25">
      <c r="A90" s="12">
        <f>'CRRG - All COVID projects'!A91</f>
        <v>15407</v>
      </c>
      <c r="B90" s="9" t="str">
        <f>'CRRG - All COVID projects'!B91</f>
        <v>A phase II study of a candidate COVID-19 vaccine in children (COV006)</v>
      </c>
      <c r="C90" s="9" t="str">
        <f>'CRRG - All COVID projects'!C91</f>
        <v>A single-blind, randomised, phase II study to determine safety and, immunogenicity of the Coronavirus Disease_x000D_
(COVID-19) vaccine ChAdOx1 in UK healthy children and adolescents (aged 6-17)</v>
      </c>
      <c r="D90" s="9" t="str">
        <f>'CRRG - All COVID projects'!D91</f>
        <v>Clinical trial of an investigational medicinal product</v>
      </c>
      <c r="E90" s="19" t="str">
        <f>IF(ISNA(VLOOKUP(A90,IMP!$A$6:$B$31,2,FALSE)),"",VLOOKUP(A90,IMP!$A$6:$B$31,2,FALSE))</f>
        <v>Bexsero (Bexsero Meningococcal Group B vaccine);AZD1222 (ChAdOx1 nCoV-19)</v>
      </c>
      <c r="F90" s="2" t="str">
        <f>IF('CRRG - All COVID projects'!K91=0,"",'CRRG - All COVID projects'!K91)</f>
        <v>II</v>
      </c>
      <c r="G90" s="2" t="str">
        <f>IF('CRRG - All COVID projects'!G91=0,"",'CRRG - All COVID projects'!G91)</f>
        <v/>
      </c>
      <c r="H90" s="9" t="str">
        <f>'CRRG - All COVID projects'!H91</f>
        <v>COVID-19</v>
      </c>
      <c r="I90" s="9" t="str">
        <f>IF('CRRG - All COVID projects'!F91=0,"",'CRRG - All COVID projects'!F91)</f>
        <v>Pollard, Prof Andrew</v>
      </c>
      <c r="J90" s="9" t="str">
        <f>IF(ISNA(VLOOKUP(A90,'CRRG - COVID UO or OUH sponsore'!$A$7:$B$70,2,FALSE)),'CRRG - All COVID projects'!L91,(VLOOKUP(A90,'CRRG - COVID UO or OUH sponsore'!$A$7:$B$70,2,FALSE)))</f>
        <v>University of Oxford</v>
      </c>
      <c r="K90" s="9">
        <f>'CRRG - All COVID projects'!J91</f>
        <v>293182</v>
      </c>
      <c r="L90" s="11">
        <f>IF('CRRG - All COVID projects'!I91="","",'CRRG - All COVID projects'!I91)</f>
        <v>48427</v>
      </c>
      <c r="M90" s="9" t="str">
        <f>'CRRG - All COVID projects'!E91</f>
        <v>Awaiting recruitment</v>
      </c>
      <c r="N90" s="19" t="str">
        <f>VLOOKUP(VALUE($A90),'CRRG - COVID OUH hosted'!$A$7:$H$99,3,FALSE)</f>
        <v>Abandoned pre-approval</v>
      </c>
      <c r="O90" s="18" t="str">
        <f>IF(VLOOKUP($A90,'CRRG - COVID OUH hosted'!$A$7:$H$99,4,FALSE)=0,"",VLOOKUP($A90,'CRRG - COVID OUH hosted'!$A$7:$H$99,4,FALSE))</f>
        <v/>
      </c>
      <c r="P90" s="18" t="str">
        <f>VLOOKUP($A90,'CRRG - COVID OUH hosted'!$A$7:$H$99,5,FALSE)</f>
        <v>Recruiting site</v>
      </c>
      <c r="Q90" s="6" t="str">
        <f>IF(VLOOKUP($A90,'CRRG - COVID OUH hosted'!$A$7:$H$99,6,FALSE)=0,"", VLOOKUP($A90,'CRRG - COVID OUH hosted'!$A$7:$H$99,6,FALSE))</f>
        <v/>
      </c>
      <c r="R90" s="6" t="str">
        <f>IF(VLOOKUP($A90,'CRRG - COVID OUH hosted'!$A$7:$H$99,7,FALSE)=0,"",VLOOKUP($A90,'CRRG - COVID OUH hosted'!$A$7:$H$99,7,FALSE))</f>
        <v>Snape, Prof Matthew</v>
      </c>
      <c r="S90" s="6">
        <f>VLOOKUP($A90,'CRRG - COVID OUH hosted'!$A$7:$H$99,8,FALSE)</f>
        <v>0</v>
      </c>
    </row>
    <row r="91" spans="1:19" x14ac:dyDescent="0.25">
      <c r="A91" s="12">
        <f>'CRRG - All COVID projects'!A92</f>
        <v>15410</v>
      </c>
      <c r="B91" s="9" t="str">
        <f>'CRRG - All COVID projects'!B92</f>
        <v>COV-AD: COVID-19 infection in patients with antibody deficiency</v>
      </c>
      <c r="C91" s="9" t="str">
        <f>'CRRG - All COVID projects'!C92</f>
        <v>COV-AD: COVID-19 infection in patients with antibody deficiency: _x000D_
An observational study to examine the correlates of humoral, cellular  and molecular immunity against SARS-CoV-2 in immunodeficiency patients</v>
      </c>
      <c r="D91" s="9" t="str">
        <f>'CRRG - All COVID projects'!D92</f>
        <v>Study limited to working with human tissue samples (or other human biological samples) and data (specific project only)</v>
      </c>
      <c r="E91" s="19" t="str">
        <f>IF(ISNA(VLOOKUP(A91,IMP!$A$6:$B$31,2,FALSE)),"",VLOOKUP(A91,IMP!$A$6:$B$31,2,FALSE))</f>
        <v/>
      </c>
      <c r="F91" s="2" t="str">
        <f>IF('CRRG - All COVID projects'!K92=0,"",'CRRG - All COVID projects'!K92)</f>
        <v/>
      </c>
      <c r="G91" s="2" t="str">
        <f>IF('CRRG - All COVID projects'!G92=0,"",'CRRG - All COVID projects'!G92)</f>
        <v/>
      </c>
      <c r="H91" s="9" t="str">
        <f>'CRRG - All COVID projects'!H92</f>
        <v>COVID-19</v>
      </c>
      <c r="I91" s="9" t="str">
        <f>IF('CRRG - All COVID projects'!F92=0,"",'CRRG - All COVID projects'!F92)</f>
        <v>Richter, Prof Alex</v>
      </c>
      <c r="J91" s="9" t="str">
        <f>IF(ISNA(VLOOKUP(A91,'CRRG - COVID UO or OUH sponsore'!$A$7:$B$70,2,FALSE)),'CRRG - All COVID projects'!L92,(VLOOKUP(A91,'CRRG - COVID UO or OUH sponsore'!$A$7:$B$70,2,FALSE)))</f>
        <v>University of Birmingham</v>
      </c>
      <c r="K91" s="9">
        <f>'CRRG - All COVID projects'!J92</f>
        <v>294241</v>
      </c>
      <c r="L91" s="11">
        <f>IF('CRRG - All COVID projects'!I92="","",'CRRG - All COVID projects'!I92)</f>
        <v>49382</v>
      </c>
      <c r="M91" s="9" t="str">
        <f>'CRRG - All COVID projects'!E92</f>
        <v>Awaiting recruitment</v>
      </c>
      <c r="N91" s="19" t="str">
        <f>VLOOKUP(VALUE($A91),'CRRG - COVID OUH hosted'!$A$7:$H$99,3,FALSE)</f>
        <v>Awaiting first participant</v>
      </c>
      <c r="O91" s="18">
        <f>IF(VLOOKUP($A91,'CRRG - COVID OUH hosted'!$A$7:$H$99,4,FALSE)=0,"",VLOOKUP($A91,'CRRG - COVID OUH hosted'!$A$7:$H$99,4,FALSE))</f>
        <v>44299</v>
      </c>
      <c r="P91" s="18" t="str">
        <f>VLOOKUP($A91,'CRRG - COVID OUH hosted'!$A$7:$H$99,5,FALSE)</f>
        <v>Recruiting site</v>
      </c>
      <c r="Q91" s="6" t="str">
        <f>IF(VLOOKUP($A91,'CRRG - COVID OUH hosted'!$A$7:$H$99,6,FALSE)=0,"", VLOOKUP($A91,'CRRG - COVID OUH hosted'!$A$7:$H$99,6,FALSE))</f>
        <v/>
      </c>
      <c r="R91" s="6" t="str">
        <f>IF(VLOOKUP($A91,'CRRG - COVID OUH hosted'!$A$7:$H$99,7,FALSE)=0,"",VLOOKUP($A91,'CRRG - COVID OUH hosted'!$A$7:$H$99,7,FALSE))</f>
        <v>Patel, Dr Smita</v>
      </c>
      <c r="S91" s="6">
        <f>VLOOKUP($A91,'CRRG - COVID OUH hosted'!$A$7:$H$99,8,FALSE)</f>
        <v>0</v>
      </c>
    </row>
    <row r="92" spans="1:19" x14ac:dyDescent="0.25">
      <c r="A92" s="12">
        <f>'CRRG - All COVID projects'!A93</f>
        <v>15417</v>
      </c>
      <c r="B92" s="9" t="str">
        <f>'CRRG - All COVID projects'!B93</f>
        <v>COV-CHIM01: SARS-CoV-2 dose finding infection study</v>
      </c>
      <c r="C92" s="9" t="str">
        <f>'CRRG - All COVID projects'!C93</f>
        <v>A dose finding human experimental infection study with SARS-CoV-2 in healthy volunteers with previous, microbiologically confirmed, SARS-CoV-2 infection</v>
      </c>
      <c r="D92" s="9" t="str">
        <f>'CRRG - All COVID projects'!D93</f>
        <v>Other study</v>
      </c>
      <c r="E92" s="19" t="str">
        <f>IF(ISNA(VLOOKUP(A92,IMP!$A$6:$B$31,2,FALSE)),"",VLOOKUP(A92,IMP!$A$6:$B$31,2,FALSE))</f>
        <v/>
      </c>
      <c r="F92" s="2" t="str">
        <f>IF('CRRG - All COVID projects'!K93=0,"",'CRRG - All COVID projects'!K93)</f>
        <v/>
      </c>
      <c r="G92" s="2" t="str">
        <f>IF('CRRG - All COVID projects'!G93=0,"",'CRRG - All COVID projects'!G93)</f>
        <v/>
      </c>
      <c r="H92" s="9" t="str">
        <f>'CRRG - All COVID projects'!H93</f>
        <v>COVID-19</v>
      </c>
      <c r="I92" s="9" t="str">
        <f>IF('CRRG - All COVID projects'!F93=0,"",'CRRG - All COVID projects'!F93)</f>
        <v>McShane, Prof Helen</v>
      </c>
      <c r="J92" s="9" t="str">
        <f>IF(ISNA(VLOOKUP(A92,'CRRG - COVID UO or OUH sponsore'!$A$7:$B$70,2,FALSE)),'CRRG - All COVID projects'!L93,(VLOOKUP(A92,'CRRG - COVID UO or OUH sponsore'!$A$7:$B$70,2,FALSE)))</f>
        <v>University of Oxford</v>
      </c>
      <c r="K92" s="9">
        <f>'CRRG - All COVID projects'!J93</f>
        <v>296569</v>
      </c>
      <c r="L92" s="11">
        <f>IF('CRRG - All COVID projects'!I93="","",'CRRG - All COVID projects'!I93)</f>
        <v>48784</v>
      </c>
      <c r="M92" s="9" t="str">
        <f>'CRRG - All COVID projects'!E93</f>
        <v>Awaiting recruitment</v>
      </c>
      <c r="N92" s="19" t="str">
        <f>VLOOKUP(VALUE($A92),'CRRG - COVID OUH hosted'!$A$7:$H$99,3,FALSE)</f>
        <v>Awaiting first participant</v>
      </c>
      <c r="O92" s="18">
        <f>IF(VLOOKUP($A92,'CRRG - COVID OUH hosted'!$A$7:$H$99,4,FALSE)=0,"",VLOOKUP($A92,'CRRG - COVID OUH hosted'!$A$7:$H$99,4,FALSE))</f>
        <v>44307</v>
      </c>
      <c r="P92" s="18" t="str">
        <f>VLOOKUP($A92,'CRRG - COVID OUH hosted'!$A$7:$H$99,5,FALSE)</f>
        <v>Recruiting site</v>
      </c>
      <c r="Q92" s="6" t="str">
        <f>IF(VLOOKUP($A92,'CRRG - COVID OUH hosted'!$A$7:$H$99,6,FALSE)=0,"", VLOOKUP($A92,'CRRG - COVID OUH hosted'!$A$7:$H$99,6,FALSE))</f>
        <v/>
      </c>
      <c r="R92" s="6" t="str">
        <f>IF(VLOOKUP($A92,'CRRG - COVID OUH hosted'!$A$7:$H$99,7,FALSE)=0,"",VLOOKUP($A92,'CRRG - COVID OUH hosted'!$A$7:$H$99,7,FALSE))</f>
        <v>McShane, Prof Helen</v>
      </c>
      <c r="S92" s="6">
        <f>VLOOKUP($A92,'CRRG - COVID OUH hosted'!$A$7:$H$99,8,FALSE)</f>
        <v>0</v>
      </c>
    </row>
    <row r="93" spans="1:19" x14ac:dyDescent="0.25">
      <c r="A93" s="12">
        <f>'CRRG - All COVID projects'!A94</f>
        <v>15442</v>
      </c>
      <c r="B93" s="9" t="str">
        <f>'CRRG - All COVID projects'!B94</f>
        <v>BBB COVID</v>
      </c>
      <c r="C93" s="9" t="str">
        <f>'CRRG - All COVID projects'!C94</f>
        <v>Brain and Brainstem Basis of persistent symptoms in COVID-19 (BBB COVID)</v>
      </c>
      <c r="D93" s="9" t="str">
        <f>'CRRG - All COVID projects'!D94</f>
        <v>Basic science study involving procedures with human participants</v>
      </c>
      <c r="E93" s="19" t="str">
        <f>IF(ISNA(VLOOKUP(A93,IMP!$A$6:$B$31,2,FALSE)),"",VLOOKUP(A93,IMP!$A$6:$B$31,2,FALSE))</f>
        <v/>
      </c>
      <c r="F93" s="2" t="str">
        <f>IF('CRRG - All COVID projects'!K94=0,"",'CRRG - All COVID projects'!K94)</f>
        <v/>
      </c>
      <c r="G93" s="2" t="str">
        <f>IF('CRRG - All COVID projects'!G94=0,"",'CRRG - All COVID projects'!G94)</f>
        <v/>
      </c>
      <c r="H93" s="9" t="str">
        <f>'CRRG - All COVID projects'!H94</f>
        <v>COVID-19</v>
      </c>
      <c r="I93" s="9" t="str">
        <f>IF('CRRG - All COVID projects'!F94=0,"",'CRRG - All COVID projects'!F94)</f>
        <v>Pattinson, Dr Kyle</v>
      </c>
      <c r="J93" s="9" t="str">
        <f>IF(ISNA(VLOOKUP(A93,'CRRG - COVID UO or OUH sponsore'!$A$7:$B$70,2,FALSE)),'CRRG - All COVID projects'!L94,(VLOOKUP(A93,'CRRG - COVID UO or OUH sponsore'!$A$7:$B$70,2,FALSE)))</f>
        <v>University of Oxford</v>
      </c>
      <c r="K93" s="9">
        <f>'CRRG - All COVID projects'!J94</f>
        <v>297314</v>
      </c>
      <c r="L93" s="11" t="str">
        <f>IF('CRRG - All COVID projects'!I94="","",'CRRG - All COVID projects'!I94)</f>
        <v/>
      </c>
      <c r="M93" s="9" t="str">
        <f>'CRRG - All COVID projects'!E94</f>
        <v>Awaiting national approval</v>
      </c>
      <c r="N93" s="19" t="str">
        <f>VLOOKUP(VALUE($A93),'CRRG - COVID OUH hosted'!$A$7:$H$99,3,FALSE)</f>
        <v>Pre-approval activities</v>
      </c>
      <c r="O93" s="18" t="str">
        <f>IF(VLOOKUP($A93,'CRRG - COVID OUH hosted'!$A$7:$H$99,4,FALSE)=0,"",VLOOKUP($A93,'CRRG - COVID OUH hosted'!$A$7:$H$99,4,FALSE))</f>
        <v/>
      </c>
      <c r="P93" s="18" t="str">
        <f>VLOOKUP($A93,'CRRG - COVID OUH hosted'!$A$7:$H$99,5,FALSE)</f>
        <v>Recruiting site</v>
      </c>
      <c r="Q93" s="6" t="str">
        <f>IF(VLOOKUP($A93,'CRRG - COVID OUH hosted'!$A$7:$H$99,6,FALSE)=0,"", VLOOKUP($A93,'CRRG - COVID OUH hosted'!$A$7:$H$99,6,FALSE))</f>
        <v/>
      </c>
      <c r="R93" s="6" t="str">
        <f>IF(VLOOKUP($A93,'CRRG - COVID OUH hosted'!$A$7:$H$99,7,FALSE)=0,"",VLOOKUP($A93,'CRRG - COVID OUH hosted'!$A$7:$H$99,7,FALSE))</f>
        <v>Pattinson, Dr Kyle</v>
      </c>
      <c r="S93" s="6">
        <f>VLOOKUP($A93,'CRRG - COVID OUH hosted'!$A$7:$H$99,8,FALSE)</f>
        <v>0</v>
      </c>
    </row>
    <row r="94" spans="1:19" x14ac:dyDescent="0.25">
      <c r="A94" s="12">
        <f>'CRRG - All COVID projects'!A95</f>
        <v>15448</v>
      </c>
      <c r="B94" s="9" t="str">
        <f>'CRRG - All COVID projects'!B95</f>
        <v>OCTAVE (V1.0, 02-Feb-2021)</v>
      </c>
      <c r="C94" s="9" t="str">
        <f>'CRRG - All COVID projects'!C95</f>
        <v>OCTAVE: Observational Cohorts Trial - T-cells Antibodies and Vaccine _x000D_
Efficacy in SARS-CoV-2</v>
      </c>
      <c r="D94" s="9" t="str">
        <f>'CRRG - All COVID projects'!D95</f>
        <v>Clinical trial of an investigational medicinal product</v>
      </c>
      <c r="E94" s="19" t="str">
        <f>IF(ISNA(VLOOKUP(A94,IMP!$A$6:$B$31,2,FALSE)),"",VLOOKUP(A94,IMP!$A$6:$B$31,2,FALSE))</f>
        <v>COVID-19 mRNA Vaccine BNT162b2 concentrate for solution for injection;COVID-19 Vaccine AstraZeneca, solution for injection in multidose container;COVID-19 Vaccine Moderna dispersion for injection</v>
      </c>
      <c r="F94" s="2" t="str">
        <f>IF('CRRG - All COVID projects'!K95=0,"",'CRRG - All COVID projects'!K95)</f>
        <v>I</v>
      </c>
      <c r="G94" s="2" t="str">
        <f>IF('CRRG - All COVID projects'!G95=0,"",'CRRG - All COVID projects'!G95)</f>
        <v>UPH</v>
      </c>
      <c r="H94" s="9" t="str">
        <f>'CRRG - All COVID projects'!H95</f>
        <v>COVID-19</v>
      </c>
      <c r="I94" s="9" t="str">
        <f>IF('CRRG - All COVID projects'!F95=0,"",'CRRG - All COVID projects'!F95)</f>
        <v>McInnes, Dr Iain</v>
      </c>
      <c r="J94" s="9" t="str">
        <f>IF(ISNA(VLOOKUP(A94,'CRRG - COVID UO or OUH sponsore'!$A$7:$B$70,2,FALSE)),'CRRG - All COVID projects'!L95,(VLOOKUP(A94,'CRRG - COVID UO or OUH sponsore'!$A$7:$B$70,2,FALSE)))</f>
        <v>University of Birmingham</v>
      </c>
      <c r="K94" s="9">
        <f>'CRRG - All COVID projects'!J95</f>
        <v>294480</v>
      </c>
      <c r="L94" s="11">
        <f>IF('CRRG - All COVID projects'!I95="","",'CRRG - All COVID projects'!I95)</f>
        <v>48426</v>
      </c>
      <c r="M94" s="9" t="str">
        <f>'CRRG - All COVID projects'!E95</f>
        <v>Recruiting</v>
      </c>
      <c r="N94" s="19" t="str">
        <f>VLOOKUP(VALUE($A94),'CRRG - COVID OUH hosted'!$A$7:$H$99,3,FALSE)</f>
        <v>Recruiting</v>
      </c>
      <c r="O94" s="18">
        <f>IF(VLOOKUP($A94,'CRRG - COVID OUH hosted'!$A$7:$H$99,4,FALSE)=0,"",VLOOKUP($A94,'CRRG - COVID OUH hosted'!$A$7:$H$99,4,FALSE))</f>
        <v>44253</v>
      </c>
      <c r="P94" s="18" t="str">
        <f>VLOOKUP($A94,'CRRG - COVID OUH hosted'!$A$7:$H$99,5,FALSE)</f>
        <v>Recruiting site</v>
      </c>
      <c r="Q94" s="6" t="str">
        <f>IF(VLOOKUP($A94,'CRRG - COVID OUH hosted'!$A$7:$H$99,6,FALSE)=0,"", VLOOKUP($A94,'CRRG - COVID OUH hosted'!$A$7:$H$99,6,FALSE))</f>
        <v/>
      </c>
      <c r="R94" s="6" t="str">
        <f>IF(VLOOKUP($A94,'CRRG - COVID OUH hosted'!$A$7:$H$99,7,FALSE)=0,"",VLOOKUP($A94,'CRRG - COVID OUH hosted'!$A$7:$H$99,7,FALSE))</f>
        <v>Barnes, Prof Eleanor</v>
      </c>
      <c r="S94" s="6">
        <f>VLOOKUP($A94,'CRRG - COVID OUH hosted'!$A$7:$H$99,8,FALSE)</f>
        <v>173</v>
      </c>
    </row>
    <row r="95" spans="1:19" x14ac:dyDescent="0.25">
      <c r="A95" s="12">
        <f>'CRRG - All COVID projects'!A96</f>
        <v>15450</v>
      </c>
      <c r="B95" s="9" t="str">
        <f>'CRRG - All COVID projects'!B96</f>
        <v>vHDU COVID-19 retrospective analysis</v>
      </c>
      <c r="C95" s="9" t="str">
        <f>'CRRG - All COVID projects'!C96</f>
        <v>Trajectories of Continuously Monitored Vital Signs of Patients with COVID-19: A Retrospective Data Study</v>
      </c>
      <c r="D95" s="9" t="str">
        <f>'CRRG - All COVID projects'!D96</f>
        <v>Study limited to working with data (specific project only)</v>
      </c>
      <c r="E95" s="19" t="str">
        <f>IF(ISNA(VLOOKUP(A95,IMP!$A$6:$B$31,2,FALSE)),"",VLOOKUP(A95,IMP!$A$6:$B$31,2,FALSE))</f>
        <v/>
      </c>
      <c r="F95" s="2" t="str">
        <f>IF('CRRG - All COVID projects'!K96=0,"",'CRRG - All COVID projects'!K96)</f>
        <v/>
      </c>
      <c r="G95" s="2" t="str">
        <f>IF('CRRG - All COVID projects'!G96=0,"",'CRRG - All COVID projects'!G96)</f>
        <v/>
      </c>
      <c r="H95" s="9" t="str">
        <f>'CRRG - All COVID projects'!H96</f>
        <v>COVID-19</v>
      </c>
      <c r="I95" s="9" t="str">
        <f>IF('CRRG - All COVID projects'!F96=0,"",'CRRG - All COVID projects'!F96)</f>
        <v>Watkinson, Prof Peter J</v>
      </c>
      <c r="J95" s="9" t="str">
        <f>IF(ISNA(VLOOKUP(A95,'CRRG - COVID UO or OUH sponsore'!$A$7:$B$70,2,FALSE)),'CRRG - All COVID projects'!L96,(VLOOKUP(A95,'CRRG - COVID UO or OUH sponsore'!$A$7:$B$70,2,FALSE)))</f>
        <v>University of Oxford</v>
      </c>
      <c r="K95" s="9">
        <f>'CRRG - All COVID projects'!J96</f>
        <v>295599</v>
      </c>
      <c r="L95" s="11" t="str">
        <f>IF('CRRG - All COVID projects'!I96="","",'CRRG - All COVID projects'!I96)</f>
        <v/>
      </c>
      <c r="M95" s="9" t="str">
        <f>'CRRG - All COVID projects'!E96</f>
        <v>Awaiting recruitment</v>
      </c>
      <c r="N95" s="19" t="str">
        <f>VLOOKUP(VALUE($A95),'CRRG - COVID OUH hosted'!$A$7:$H$99,3,FALSE)</f>
        <v>Awaiting first participant</v>
      </c>
      <c r="O95" s="18">
        <f>IF(VLOOKUP($A95,'CRRG - COVID OUH hosted'!$A$7:$H$99,4,FALSE)=0,"",VLOOKUP($A95,'CRRG - COVID OUH hosted'!$A$7:$H$99,4,FALSE))</f>
        <v>44299</v>
      </c>
      <c r="P95" s="18" t="str">
        <f>VLOOKUP($A95,'CRRG - COVID OUH hosted'!$A$7:$H$99,5,FALSE)</f>
        <v>Recruiting site</v>
      </c>
      <c r="Q95" s="6" t="str">
        <f>IF(VLOOKUP($A95,'CRRG - COVID OUH hosted'!$A$7:$H$99,6,FALSE)=0,"", VLOOKUP($A95,'CRRG - COVID OUH hosted'!$A$7:$H$99,6,FALSE))</f>
        <v>Other</v>
      </c>
      <c r="R95" s="6" t="str">
        <f>IF(VLOOKUP($A95,'CRRG - COVID OUH hosted'!$A$7:$H$99,7,FALSE)=0,"",VLOOKUP($A95,'CRRG - COVID OUH hosted'!$A$7:$H$99,7,FALSE))</f>
        <v>Watkinson, Prof Peter J</v>
      </c>
      <c r="S95" s="6">
        <f>VLOOKUP($A95,'CRRG - COVID OUH hosted'!$A$7:$H$99,8,FALSE)</f>
        <v>0</v>
      </c>
    </row>
    <row r="96" spans="1:19" x14ac:dyDescent="0.25">
      <c r="A96" s="12">
        <f>'CRRG - All COVID projects'!A97</f>
        <v>15453</v>
      </c>
      <c r="B96" s="9" t="str">
        <f>'CRRG - All COVID projects'!B97</f>
        <v>NIHR BioResource; COVID-CNS</v>
      </c>
      <c r="C96" s="9" t="str">
        <f>'CRRG - All COVID projects'!C97</f>
        <v>The COVID 19 Clinical Neuroscience Study</v>
      </c>
      <c r="D96" s="9" t="str">
        <f>'CRRG - All COVID projects'!D97</f>
        <v>Research tissue bank</v>
      </c>
      <c r="E96" s="19" t="str">
        <f>IF(ISNA(VLOOKUP(A96,IMP!$A$6:$B$31,2,FALSE)),"",VLOOKUP(A96,IMP!$A$6:$B$31,2,FALSE))</f>
        <v/>
      </c>
      <c r="F96" s="2" t="str">
        <f>IF('CRRG - All COVID projects'!K97=0,"",'CRRG - All COVID projects'!K97)</f>
        <v/>
      </c>
      <c r="G96" s="2" t="str">
        <f>IF('CRRG - All COVID projects'!G97=0,"",'CRRG - All COVID projects'!G97)</f>
        <v>UPH</v>
      </c>
      <c r="H96" s="9" t="str">
        <f>'CRRG - All COVID projects'!H97</f>
        <v>COVID-19</v>
      </c>
      <c r="I96" s="9" t="str">
        <f>IF('CRRG - All COVID projects'!F97=0,"",'CRRG - All COVID projects'!F97)</f>
        <v>Michael, Dr Benedict</v>
      </c>
      <c r="J96" s="9" t="str">
        <f>IF(ISNA(VLOOKUP(A96,'CRRG - COVID UO or OUH sponsore'!$A$7:$B$70,2,FALSE)),'CRRG - All COVID projects'!L97,(VLOOKUP(A96,'CRRG - COVID UO or OUH sponsore'!$A$7:$B$70,2,FALSE)))</f>
        <v>University of Liverpool</v>
      </c>
      <c r="K96" s="9">
        <f>'CRRG - All COVID projects'!J97</f>
        <v>220277</v>
      </c>
      <c r="L96" s="11">
        <f>IF('CRRG - All COVID projects'!I97="","",'CRRG - All COVID projects'!I97)</f>
        <v>48229</v>
      </c>
      <c r="M96" s="9" t="str">
        <f>'CRRG - All COVID projects'!E97</f>
        <v>Awaiting sponsorship</v>
      </c>
      <c r="N96" s="19" t="str">
        <f>VLOOKUP(VALUE($A96),'CRRG - COVID OUH hosted'!$A$7:$H$99,3,FALSE)</f>
        <v>Pre-approval activities</v>
      </c>
      <c r="O96" s="18" t="str">
        <f>IF(VLOOKUP($A96,'CRRG - COVID OUH hosted'!$A$7:$H$99,4,FALSE)=0,"",VLOOKUP($A96,'CRRG - COVID OUH hosted'!$A$7:$H$99,4,FALSE))</f>
        <v/>
      </c>
      <c r="P96" s="18" t="str">
        <f>VLOOKUP($A96,'CRRG - COVID OUH hosted'!$A$7:$H$99,5,FALSE)</f>
        <v>Recruiting site</v>
      </c>
      <c r="Q96" s="6" t="str">
        <f>IF(VLOOKUP($A96,'CRRG - COVID OUH hosted'!$A$7:$H$99,6,FALSE)=0,"", VLOOKUP($A96,'CRRG - COVID OUH hosted'!$A$7:$H$99,6,FALSE))</f>
        <v>Neuroscience</v>
      </c>
      <c r="R96" s="6" t="str">
        <f>IF(VLOOKUP($A96,'CRRG - COVID OUH hosted'!$A$7:$H$99,7,FALSE)=0,"",VLOOKUP($A96,'CRRG - COVID OUH hosted'!$A$7:$H$99,7,FALSE))</f>
        <v>Husain, Prof Masud</v>
      </c>
      <c r="S96" s="6">
        <f>VLOOKUP($A96,'CRRG - COVID OUH hosted'!$A$7:$H$99,8,FALSE)</f>
        <v>0</v>
      </c>
    </row>
    <row r="97" spans="1:19" x14ac:dyDescent="0.25">
      <c r="A97" s="12">
        <f>'CRRG - All COVID projects'!A98</f>
        <v>15474</v>
      </c>
      <c r="B97" s="9" t="str">
        <f>'CRRG - All COVID projects'!B98</f>
        <v>Convalescent inflammatory conditions: a metabolomic analysis</v>
      </c>
      <c r="C97" s="9" t="str">
        <f>'CRRG - All COVID projects'!C98</f>
        <v>Convalescent inflammatory conditions: a metabolomic analysis</v>
      </c>
      <c r="D97" s="9" t="str">
        <f>'CRRG - All COVID projects'!D98</f>
        <v>Basic science study involving procedures with human participants</v>
      </c>
      <c r="E97" s="19" t="str">
        <f>IF(ISNA(VLOOKUP(A97,IMP!$A$6:$B$31,2,FALSE)),"",VLOOKUP(A97,IMP!$A$6:$B$31,2,FALSE))</f>
        <v/>
      </c>
      <c r="F97" s="2" t="str">
        <f>IF('CRRG - All COVID projects'!K98=0,"",'CRRG - All COVID projects'!K98)</f>
        <v/>
      </c>
      <c r="G97" s="2" t="str">
        <f>IF('CRRG - All COVID projects'!G98=0,"",'CRRG - All COVID projects'!G98)</f>
        <v/>
      </c>
      <c r="H97" s="9" t="str">
        <f>'CRRG - All COVID projects'!H98</f>
        <v>COVID-19</v>
      </c>
      <c r="I97" s="9" t="str">
        <f>IF('CRRG - All COVID projects'!F98=0,"",'CRRG - All COVID projects'!F98)</f>
        <v>Ladds, Dr Emma</v>
      </c>
      <c r="J97" s="9" t="str">
        <f>IF(ISNA(VLOOKUP(A97,'CRRG - COVID UO or OUH sponsore'!$A$7:$B$70,2,FALSE)),'CRRG - All COVID projects'!L98,(VLOOKUP(A97,'CRRG - COVID UO or OUH sponsore'!$A$7:$B$70,2,FALSE)))</f>
        <v>University of Oxford</v>
      </c>
      <c r="K97" s="9">
        <f>'CRRG - All COVID projects'!J98</f>
        <v>296155</v>
      </c>
      <c r="L97" s="11" t="str">
        <f>IF('CRRG - All COVID projects'!I98="","",'CRRG - All COVID projects'!I98)</f>
        <v/>
      </c>
      <c r="M97" s="9" t="str">
        <f>'CRRG - All COVID projects'!E98</f>
        <v>Awaiting sponsorship</v>
      </c>
      <c r="N97" s="19" t="str">
        <f>VLOOKUP(VALUE($A97),'CRRG - COVID OUH hosted'!$A$7:$H$99,3,FALSE)</f>
        <v>On hold during pre-approval activities</v>
      </c>
      <c r="O97" s="18" t="str">
        <f>IF(VLOOKUP($A97,'CRRG - COVID OUH hosted'!$A$7:$H$99,4,FALSE)=0,"",VLOOKUP($A97,'CRRG - COVID OUH hosted'!$A$7:$H$99,4,FALSE))</f>
        <v/>
      </c>
      <c r="P97" s="18" t="str">
        <f>VLOOKUP($A97,'CRRG - COVID OUH hosted'!$A$7:$H$99,5,FALSE)</f>
        <v>Recruiting site</v>
      </c>
      <c r="Q97" s="6" t="str">
        <f>IF(VLOOKUP($A97,'CRRG - COVID OUH hosted'!$A$7:$H$99,6,FALSE)=0,"", VLOOKUP($A97,'CRRG - COVID OUH hosted'!$A$7:$H$99,6,FALSE))</f>
        <v/>
      </c>
      <c r="R97" s="6" t="str">
        <f>IF(VLOOKUP($A97,'CRRG - COVID OUH hosted'!$A$7:$H$99,7,FALSE)=0,"",VLOOKUP($A97,'CRRG - COVID OUH hosted'!$A$7:$H$99,7,FALSE))</f>
        <v/>
      </c>
      <c r="S97" s="6">
        <f>VLOOKUP($A97,'CRRG - COVID OUH hosted'!$A$7:$H$99,8,FALSE)</f>
        <v>0</v>
      </c>
    </row>
    <row r="98" spans="1:19" x14ac:dyDescent="0.25">
      <c r="A98" s="12">
        <f>'CRRG - All COVID projects'!A99</f>
        <v>15479</v>
      </c>
      <c r="B98" s="9" t="str">
        <f>'CRRG - All COVID projects'!B99</f>
        <v>COV008: A Phase I study of intranasal ChAdOx1 nCOV-19</v>
      </c>
      <c r="C98" s="9" t="str">
        <f>'CRRG - All COVID projects'!C99</f>
        <v>A Phase I study to determine safety, tolerability and immunogenicity of intranasal administration of the COVID vaccine_x000D_
ChAdOx1 nCOV-19 in healthy UK adults</v>
      </c>
      <c r="D98" s="9" t="str">
        <f>'CRRG - All COVID projects'!D99</f>
        <v>Clinical trial of an investigational medicinal product</v>
      </c>
      <c r="E98" s="19" t="str">
        <f>IF(ISNA(VLOOKUP(A98,IMP!$A$6:$B$31,2,FALSE)),"",VLOOKUP(A98,IMP!$A$6:$B$31,2,FALSE))</f>
        <v>ChAdOx1 nCoV-19</v>
      </c>
      <c r="F98" s="2" t="str">
        <f>IF('CRRG - All COVID projects'!K99=0,"",'CRRG - All COVID projects'!K99)</f>
        <v>I</v>
      </c>
      <c r="G98" s="2" t="str">
        <f>IF('CRRG - All COVID projects'!G99=0,"",'CRRG - All COVID projects'!G99)</f>
        <v/>
      </c>
      <c r="H98" s="9" t="str">
        <f>'CRRG - All COVID projects'!H99</f>
        <v>COVID-19</v>
      </c>
      <c r="I98" s="9" t="str">
        <f>IF('CRRG - All COVID projects'!F99=0,"",'CRRG - All COVID projects'!F99)</f>
        <v>Douglas, Dr Alexander</v>
      </c>
      <c r="J98" s="9" t="str">
        <f>IF(ISNA(VLOOKUP(A98,'CRRG - COVID UO or OUH sponsore'!$A$7:$B$70,2,FALSE)),'CRRG - All COVID projects'!L99,(VLOOKUP(A98,'CRRG - COVID UO or OUH sponsore'!$A$7:$B$70,2,FALSE)))</f>
        <v>University of Oxford</v>
      </c>
      <c r="K98" s="9">
        <f>'CRRG - All COVID projects'!J99</f>
        <v>296376</v>
      </c>
      <c r="L98" s="11" t="str">
        <f>IF('CRRG - All COVID projects'!I99="","",'CRRG - All COVID projects'!I99)</f>
        <v/>
      </c>
      <c r="M98" s="9" t="str">
        <f>'CRRG - All COVID projects'!E99</f>
        <v>Awaiting recruitment</v>
      </c>
      <c r="N98" s="19" t="str">
        <f>VLOOKUP(VALUE($A98),'CRRG - COVID OUH hosted'!$A$7:$H$99,3,FALSE)</f>
        <v>Active</v>
      </c>
      <c r="O98" s="18">
        <f>IF(VLOOKUP($A98,'CRRG - COVID OUH hosted'!$A$7:$H$99,4,FALSE)=0,"",VLOOKUP($A98,'CRRG - COVID OUH hosted'!$A$7:$H$99,4,FALSE))</f>
        <v>44278</v>
      </c>
      <c r="P98" s="18" t="str">
        <f>VLOOKUP($A98,'CRRG - COVID OUH hosted'!$A$7:$H$99,5,FALSE)</f>
        <v>Service provision only</v>
      </c>
      <c r="Q98" s="6" t="str">
        <f>IF(VLOOKUP($A98,'CRRG - COVID OUH hosted'!$A$7:$H$99,6,FALSE)=0,"", VLOOKUP($A98,'CRRG - COVID OUH hosted'!$A$7:$H$99,6,FALSE))</f>
        <v/>
      </c>
      <c r="R98" s="6" t="str">
        <f>IF(VLOOKUP($A98,'CRRG - COVID OUH hosted'!$A$7:$H$99,7,FALSE)=0,"",VLOOKUP($A98,'CRRG - COVID OUH hosted'!$A$7:$H$99,7,FALSE))</f>
        <v/>
      </c>
      <c r="S98" s="6">
        <f>VLOOKUP($A98,'CRRG - COVID OUH hosted'!$A$7:$H$99,8,FALSE)</f>
        <v>0</v>
      </c>
    </row>
    <row r="99" spans="1:19" x14ac:dyDescent="0.25">
      <c r="A99" s="12">
        <f>'CRRG - All COVID projects'!A100</f>
        <v>15504</v>
      </c>
      <c r="B99" s="9" t="str">
        <f>'CRRG - All COVID projects'!B100</f>
        <v>PROSECO: Immune responses to COVID-19 vaccination in lymphoma patients</v>
      </c>
      <c r="C99" s="9" t="str">
        <f>'CRRG - All COVID projects'!C100</f>
        <v>PROSECO - A UK multicentre prospective observational study evaluating COVID-19 vaccine immune responses in lymphoid cancer</v>
      </c>
      <c r="D99" s="9" t="str">
        <f>'CRRG - All COVID projects'!D100</f>
        <v>Basic science study involving procedures with human participants</v>
      </c>
      <c r="E99" s="19" t="str">
        <f>IF(ISNA(VLOOKUP(A99,IMP!$A$6:$B$31,2,FALSE)),"",VLOOKUP(A99,IMP!$A$6:$B$31,2,FALSE))</f>
        <v/>
      </c>
      <c r="F99" s="2" t="str">
        <f>IF('CRRG - All COVID projects'!K100=0,"",'CRRG - All COVID projects'!K100)</f>
        <v/>
      </c>
      <c r="G99" s="2" t="str">
        <f>IF('CRRG - All COVID projects'!G100=0,"",'CRRG - All COVID projects'!G100)</f>
        <v/>
      </c>
      <c r="H99" s="9" t="str">
        <f>'CRRG - All COVID projects'!H100</f>
        <v>COVID-19</v>
      </c>
      <c r="I99" s="9" t="str">
        <f>IF('CRRG - All COVID projects'!F100=0,"",'CRRG - All COVID projects'!F100)</f>
        <v>Hua Lim, Dr Sean</v>
      </c>
      <c r="J99" s="9" t="str">
        <f>IF(ISNA(VLOOKUP(A99,'CRRG - COVID UO or OUH sponsore'!$A$7:$B$70,2,FALSE)),'CRRG - All COVID projects'!L100,(VLOOKUP(A99,'CRRG - COVID UO or OUH sponsore'!$A$7:$B$70,2,FALSE)))</f>
        <v>University Hospital Southampton NHS Foundation Trust</v>
      </c>
      <c r="K99" s="9">
        <f>'CRRG - All COVID projects'!J100</f>
        <v>294739</v>
      </c>
      <c r="L99" s="11">
        <f>IF('CRRG - All COVID projects'!I100="","",'CRRG - All COVID projects'!I100)</f>
        <v>48360</v>
      </c>
      <c r="M99" s="9" t="str">
        <f>'CRRG - All COVID projects'!E100</f>
        <v>Recruiting</v>
      </c>
      <c r="N99" s="19" t="str">
        <f>VLOOKUP(VALUE($A99),'CRRG - COVID OUH hosted'!$A$7:$H$99,3,FALSE)</f>
        <v>Recruiting</v>
      </c>
      <c r="O99" s="18">
        <f>IF(VLOOKUP($A99,'CRRG - COVID OUH hosted'!$A$7:$H$99,4,FALSE)=0,"",VLOOKUP($A99,'CRRG - COVID OUH hosted'!$A$7:$H$99,4,FALSE))</f>
        <v>44293</v>
      </c>
      <c r="P99" s="18" t="str">
        <f>VLOOKUP($A99,'CRRG - COVID OUH hosted'!$A$7:$H$99,5,FALSE)</f>
        <v>Recruiting site</v>
      </c>
      <c r="Q99" s="6" t="str">
        <f>IF(VLOOKUP($A99,'CRRG - COVID OUH hosted'!$A$7:$H$99,6,FALSE)=0,"", VLOOKUP($A99,'CRRG - COVID OUH hosted'!$A$7:$H$99,6,FALSE))</f>
        <v/>
      </c>
      <c r="R99" s="6" t="str">
        <f>IF(VLOOKUP($A99,'CRRG - COVID OUH hosted'!$A$7:$H$99,7,FALSE)=0,"",VLOOKUP($A99,'CRRG - COVID OUH hosted'!$A$7:$H$99,7,FALSE))</f>
        <v>Collins, Dr Graham</v>
      </c>
      <c r="S99" s="6">
        <f>VLOOKUP($A99,'CRRG - COVID OUH hosted'!$A$7:$H$99,8,FALSE)</f>
        <v>15</v>
      </c>
    </row>
    <row r="100" spans="1:19" x14ac:dyDescent="0.25">
      <c r="A100" s="12">
        <f>'CRRG - All COVID projects'!A101</f>
        <v>15520</v>
      </c>
      <c r="B100" s="9" t="str">
        <f>'CRRG - All COVID projects'!B101</f>
        <v>SARS-COV-2(BNT162b2) VACCINE AGAINST COVID-19 IN HEALTH PREGNANT WOMEN</v>
      </c>
      <c r="C100" s="9" t="str">
        <f>'CRRG - All COVID projects'!C101</f>
        <v>A PHASE 2/3, PLACEBO-CONTROLLED, RANDOMIZED, OBSERVER-BLIND STUDY TO EVALUATE THE SAFETY, TOLERABILITY, AND IMMUNOGENICITY OF A SARS-COV-2 RNA VACCINE CANDIDATE (BNT162b2) AGAINST COVID-19 IN HEALTHY PREGNANT WOMEN 18 YEARS OF AGE AND OLDER</v>
      </c>
      <c r="D100" s="9" t="str">
        <f>'CRRG - All COVID projects'!D101</f>
        <v>Clinical trial of an investigational medicinal product</v>
      </c>
      <c r="E100" s="19" t="str">
        <f>IF(ISNA(VLOOKUP(A100,IMP!$A$6:$B$31,2,FALSE)),"",VLOOKUP(A100,IMP!$A$6:$B$31,2,FALSE))</f>
        <v>COMIRNATY</v>
      </c>
      <c r="F100" s="2" t="str">
        <f>IF('CRRG - All COVID projects'!K101=0,"",'CRRG - All COVID projects'!K101)</f>
        <v/>
      </c>
      <c r="G100" s="2" t="str">
        <f>IF('CRRG - All COVID projects'!G101=0,"",'CRRG - All COVID projects'!G101)</f>
        <v>UPH</v>
      </c>
      <c r="H100" s="9" t="str">
        <f>'CRRG - All COVID projects'!H101</f>
        <v>COVID-19</v>
      </c>
      <c r="I100" s="9" t="str">
        <f>IF('CRRG - All COVID projects'!F101=0,"",'CRRG - All COVID projects'!F101)</f>
        <v>Jones, Dr Christine</v>
      </c>
      <c r="J100" s="9" t="str">
        <f>IF(ISNA(VLOOKUP(A100,'CRRG - COVID UO or OUH sponsore'!$A$7:$B$70,2,FALSE)),'CRRG - All COVID projects'!L101,(VLOOKUP(A100,'CRRG - COVID UO or OUH sponsore'!$A$7:$B$70,2,FALSE)))</f>
        <v>BioNTech SE</v>
      </c>
      <c r="K100" s="9">
        <f>'CRRG - All COVID projects'!J101</f>
        <v>295903</v>
      </c>
      <c r="L100" s="11">
        <f>IF('CRRG - All COVID projects'!I101="","",'CRRG - All COVID projects'!I101)</f>
        <v>47718</v>
      </c>
      <c r="M100" s="9" t="str">
        <f>'CRRG - All COVID projects'!E101</f>
        <v>Awaiting sponsorship</v>
      </c>
      <c r="N100" s="19" t="str">
        <f>VLOOKUP(VALUE($A100),'CRRG - COVID OUH hosted'!$A$7:$H$99,3,FALSE)</f>
        <v>Pre-approval activities</v>
      </c>
      <c r="O100" s="18" t="str">
        <f>IF(VLOOKUP($A100,'CRRG - COVID OUH hosted'!$A$7:$H$99,4,FALSE)=0,"",VLOOKUP($A100,'CRRG - COVID OUH hosted'!$A$7:$H$99,4,FALSE))</f>
        <v/>
      </c>
      <c r="P100" s="18" t="str">
        <f>VLOOKUP($A100,'CRRG - COVID OUH hosted'!$A$7:$H$99,5,FALSE)</f>
        <v>Recruiting site</v>
      </c>
      <c r="Q100" s="6" t="str">
        <f>IF(VLOOKUP($A100,'CRRG - COVID OUH hosted'!$A$7:$H$99,6,FALSE)=0,"", VLOOKUP($A100,'CRRG - COVID OUH hosted'!$A$7:$H$99,6,FALSE))</f>
        <v/>
      </c>
      <c r="R100" s="6" t="str">
        <f>IF(VLOOKUP($A100,'CRRG - COVID OUH hosted'!$A$7:$H$99,7,FALSE)=0,"",VLOOKUP($A100,'CRRG - COVID OUH hosted'!$A$7:$H$99,7,FALSE))</f>
        <v>Vatish, Dr Manu</v>
      </c>
      <c r="S100" s="6">
        <f>VLOOKUP($A100,'CRRG - COVID OUH hosted'!$A$7:$H$99,8,FALSE)</f>
        <v>0</v>
      </c>
    </row>
    <row r="101" spans="1:19" x14ac:dyDescent="0.25">
      <c r="A101" s="12">
        <f>'CRRG - All COVID projects'!A102</f>
        <v>15524</v>
      </c>
      <c r="B101" s="9" t="str">
        <f>'CRRG - All COVID projects'!B102</f>
        <v>Comparing COVID-19 Vaccine Schedule Combinations   Stage 2 (Com-COV2)</v>
      </c>
      <c r="C101" s="9" t="str">
        <f>'CRRG - All COVID projects'!C102</f>
        <v>A single-blind, randomised, phase II UK multi-centre study to determine reactogenicity and immunogenicity of heterologous prime/boost COVID-19 vaccine schedules   Stage 2</v>
      </c>
      <c r="D101" s="9" t="str">
        <f>'CRRG - All COVID projects'!D102</f>
        <v>Clinical trial of an investigational medicinal product</v>
      </c>
      <c r="E101" s="19" t="str">
        <f>IF(ISNA(VLOOKUP(A101,IMP!$A$6:$B$31,2,FALSE)),"",VLOOKUP(A101,IMP!$A$6:$B$31,2,FALSE))</f>
        <v>ChAdOx1 nCOV-19 (AZD1222);BNT162b2;mRNA-1273;NVX-CoV2373</v>
      </c>
      <c r="F101" s="2" t="str">
        <f>IF('CRRG - All COVID projects'!K102=0,"",'CRRG - All COVID projects'!K102)</f>
        <v>II</v>
      </c>
      <c r="G101" s="2" t="str">
        <f>IF('CRRG - All COVID projects'!G102=0,"",'CRRG - All COVID projects'!G102)</f>
        <v>UPH</v>
      </c>
      <c r="H101" s="9" t="str">
        <f>'CRRG - All COVID projects'!H102</f>
        <v>COVID-19</v>
      </c>
      <c r="I101" s="9" t="str">
        <f>IF('CRRG - All COVID projects'!F102=0,"",'CRRG - All COVID projects'!F102)</f>
        <v>Snape, Prof Matthew</v>
      </c>
      <c r="J101" s="9" t="str">
        <f>IF(ISNA(VLOOKUP(A101,'CRRG - COVID UO or OUH sponsore'!$A$7:$B$70,2,FALSE)),'CRRG - All COVID projects'!L102,(VLOOKUP(A101,'CRRG - COVID UO or OUH sponsore'!$A$7:$B$70,2,FALSE)))</f>
        <v>University of Oxford</v>
      </c>
      <c r="K101" s="9">
        <f>'CRRG - All COVID projects'!J102</f>
        <v>297443</v>
      </c>
      <c r="L101" s="11">
        <f>IF('CRRG - All COVID projects'!I102="","",'CRRG - All COVID projects'!I102)</f>
        <v>48968</v>
      </c>
      <c r="M101" s="9" t="str">
        <f>'CRRG - All COVID projects'!E102</f>
        <v>Awaiting recruitment</v>
      </c>
      <c r="N101" s="19" t="str">
        <f>VLOOKUP(VALUE($A101),'CRRG - COVID OUH hosted'!$A$7:$H$99,3,FALSE)</f>
        <v>Pre-approval activities</v>
      </c>
      <c r="O101" s="18" t="str">
        <f>IF(VLOOKUP($A101,'CRRG - COVID OUH hosted'!$A$7:$H$99,4,FALSE)=0,"",VLOOKUP($A101,'CRRG - COVID OUH hosted'!$A$7:$H$99,4,FALSE))</f>
        <v/>
      </c>
      <c r="P101" s="18" t="str">
        <f>VLOOKUP($A101,'CRRG - COVID OUH hosted'!$A$7:$H$99,5,FALSE)</f>
        <v>Service provision only</v>
      </c>
      <c r="Q101" s="6" t="str">
        <f>IF(VLOOKUP($A101,'CRRG - COVID OUH hosted'!$A$7:$H$99,6,FALSE)=0,"", VLOOKUP($A101,'CRRG - COVID OUH hosted'!$A$7:$H$99,6,FALSE))</f>
        <v/>
      </c>
      <c r="R101" s="6" t="str">
        <f>IF(VLOOKUP($A101,'CRRG - COVID OUH hosted'!$A$7:$H$99,7,FALSE)=0,"",VLOOKUP($A101,'CRRG - COVID OUH hosted'!$A$7:$H$99,7,FALSE))</f>
        <v>Ramasamy, Dr Maheshi</v>
      </c>
      <c r="S101" s="6">
        <f>VLOOKUP($A101,'CRRG - COVID OUH hosted'!$A$7:$H$99,8,FALSE)</f>
        <v>0</v>
      </c>
    </row>
    <row r="102" spans="1:19" x14ac:dyDescent="0.25">
      <c r="A102" s="12">
        <f>'CRRG - All COVID projects'!A103</f>
        <v>15527</v>
      </c>
      <c r="B102" s="9" t="str">
        <f>'CRRG - All COVID projects'!B103</f>
        <v>Global Consortium Study of Neurological Dysfunction in COVID-19 - paediatric substudy</v>
      </c>
      <c r="C102" s="9" t="str">
        <f>'CRRG - All COVID projects'!C103</f>
        <v>Global Consortium Study of Neurological Dysfunction in COVID-19 - paediatric substudy</v>
      </c>
      <c r="D102" s="9" t="str">
        <f>'CRRG - All COVID projects'!D103</f>
        <v>Study limited to working with data (specific project only)</v>
      </c>
      <c r="E102" s="19" t="str">
        <f>IF(ISNA(VLOOKUP(A102,IMP!$A$6:$B$31,2,FALSE)),"",VLOOKUP(A102,IMP!$A$6:$B$31,2,FALSE))</f>
        <v/>
      </c>
      <c r="F102" s="2" t="str">
        <f>IF('CRRG - All COVID projects'!K103=0,"",'CRRG - All COVID projects'!K103)</f>
        <v/>
      </c>
      <c r="G102" s="2" t="str">
        <f>IF('CRRG - All COVID projects'!G103=0,"",'CRRG - All COVID projects'!G103)</f>
        <v/>
      </c>
      <c r="H102" s="9" t="str">
        <f>'CRRG - All COVID projects'!H103</f>
        <v>COVID-19</v>
      </c>
      <c r="I102" s="9" t="str">
        <f>IF('CRRG - All COVID projects'!F103=0,"",'CRRG - All COVID projects'!F103)</f>
        <v>Krishnan, Hari</v>
      </c>
      <c r="J102" s="9" t="str">
        <f>IF(ISNA(VLOOKUP(A102,'CRRG - COVID UO or OUH sponsore'!$A$7:$B$70,2,FALSE)),'CRRG - All COVID projects'!L103,(VLOOKUP(A102,'CRRG - COVID UO or OUH sponsore'!$A$7:$B$70,2,FALSE)))</f>
        <v>Birmingham Women`s and Children`s NHS Trust</v>
      </c>
      <c r="K102" s="9">
        <f>'CRRG - All COVID projects'!J103</f>
        <v>287455</v>
      </c>
      <c r="L102" s="11" t="str">
        <f>IF('CRRG - All COVID projects'!I103="","",'CRRG - All COVID projects'!I103)</f>
        <v/>
      </c>
      <c r="M102" s="9" t="str">
        <f>'CRRG - All COVID projects'!E103</f>
        <v>Awaiting recruitment</v>
      </c>
      <c r="N102" s="19" t="str">
        <f>VLOOKUP(VALUE($A102),'CRRG - COVID OUH hosted'!$A$7:$H$99,3,FALSE)</f>
        <v>Awaiting first participant</v>
      </c>
      <c r="O102" s="18">
        <f>IF(VLOOKUP($A102,'CRRG - COVID OUH hosted'!$A$7:$H$99,4,FALSE)=0,"",VLOOKUP($A102,'CRRG - COVID OUH hosted'!$A$7:$H$99,4,FALSE))</f>
        <v>44286</v>
      </c>
      <c r="P102" s="18" t="str">
        <f>VLOOKUP($A102,'CRRG - COVID OUH hosted'!$A$7:$H$99,5,FALSE)</f>
        <v>Recruiting site</v>
      </c>
      <c r="Q102" s="6" t="str">
        <f>IF(VLOOKUP($A102,'CRRG - COVID OUH hosted'!$A$7:$H$99,6,FALSE)=0,"", VLOOKUP($A102,'CRRG - COVID OUH hosted'!$A$7:$H$99,6,FALSE))</f>
        <v>Children's</v>
      </c>
      <c r="R102" s="6" t="str">
        <f>IF(VLOOKUP($A102,'CRRG - COVID OUH hosted'!$A$7:$H$99,7,FALSE)=0,"",VLOOKUP($A102,'CRRG - COVID OUH hosted'!$A$7:$H$99,7,FALSE))</f>
        <v>Flockton, Dr Helen</v>
      </c>
      <c r="S102" s="6">
        <f>VLOOKUP($A102,'CRRG - COVID OUH hosted'!$A$7:$H$99,8,FALSE)</f>
        <v>0</v>
      </c>
    </row>
    <row r="103" spans="1:19" x14ac:dyDescent="0.25">
      <c r="A103" s="12">
        <f>'CRRG - All COVID projects'!A104</f>
        <v>15539</v>
      </c>
      <c r="B103" s="9" t="str">
        <f>'CRRG - All COVID projects'!B104</f>
        <v>SPIKE-1</v>
      </c>
      <c r="C103" s="9" t="str">
        <f>'CRRG - All COVID projects'!C104</f>
        <v>A Randomised Phase II/III trial in a community setting, assessing use of camostat in reducing the clinical progression of COVID-19 by blocking SARS-CoV-2 Spike protein-initiated membrane fusion - SPIKE-1</v>
      </c>
      <c r="D103" s="9" t="str">
        <f>'CRRG - All COVID projects'!D104</f>
        <v>Clinical trial of an investigational medicinal product</v>
      </c>
      <c r="E103" s="19" t="str">
        <f>IF(ISNA(VLOOKUP(A103,IMP!$A$6:$B$31,2,FALSE)),"",VLOOKUP(A103,IMP!$A$6:$B$31,2,FALSE))</f>
        <v>Camostat</v>
      </c>
      <c r="F103" s="2" t="str">
        <f>IF('CRRG - All COVID projects'!K104=0,"",'CRRG - All COVID projects'!K104)</f>
        <v/>
      </c>
      <c r="G103" s="2" t="str">
        <f>IF('CRRG - All COVID projects'!G104=0,"",'CRRG - All COVID projects'!G104)</f>
        <v>UPH</v>
      </c>
      <c r="H103" s="9" t="str">
        <f>'CRRG - All COVID projects'!H104</f>
        <v>COVID-19</v>
      </c>
      <c r="I103" s="9" t="str">
        <f>IF('CRRG - All COVID projects'!F104=0,"",'CRRG - All COVID projects'!F104)</f>
        <v>Dhaliwal, Prof Kevin</v>
      </c>
      <c r="J103" s="9" t="str">
        <f>IF(ISNA(VLOOKUP(A103,'CRRG - COVID UO or OUH sponsore'!$A$7:$B$70,2,FALSE)),'CRRG - All COVID projects'!L104,(VLOOKUP(A103,'CRRG - COVID UO or OUH sponsore'!$A$7:$B$70,2,FALSE)))</f>
        <v>Cancer Research UK</v>
      </c>
      <c r="K103" s="9">
        <f>'CRRG - All COVID projects'!J104</f>
        <v>282538</v>
      </c>
      <c r="L103" s="11">
        <f>IF('CRRG - All COVID projects'!I104="","",'CRRG - All COVID projects'!I104)</f>
        <v>46718</v>
      </c>
      <c r="M103" s="9" t="str">
        <f>'CRRG - All COVID projects'!E104</f>
        <v>Awaiting sponsorship</v>
      </c>
      <c r="N103" s="19" t="str">
        <f>VLOOKUP(VALUE($A103),'CRRG - COVID OUH hosted'!$A$7:$H$99,3,FALSE)</f>
        <v>Pre-approval activities</v>
      </c>
      <c r="O103" s="18" t="str">
        <f>IF(VLOOKUP($A103,'CRRG - COVID OUH hosted'!$A$7:$H$99,4,FALSE)=0,"",VLOOKUP($A103,'CRRG - COVID OUH hosted'!$A$7:$H$99,4,FALSE))</f>
        <v/>
      </c>
      <c r="P103" s="18" t="str">
        <f>VLOOKUP($A103,'CRRG - COVID OUH hosted'!$A$7:$H$99,5,FALSE)</f>
        <v>Recruiting site</v>
      </c>
      <c r="Q103" s="6" t="str">
        <f>IF(VLOOKUP($A103,'CRRG - COVID OUH hosted'!$A$7:$H$99,6,FALSE)=0,"", VLOOKUP($A103,'CRRG - COVID OUH hosted'!$A$7:$H$99,6,FALSE))</f>
        <v/>
      </c>
      <c r="R103" s="6" t="str">
        <f>IF(VLOOKUP($A103,'CRRG - COVID OUH hosted'!$A$7:$H$99,7,FALSE)=0,"",VLOOKUP($A103,'CRRG - COVID OUH hosted'!$A$7:$H$99,7,FALSE))</f>
        <v>Baron, Dr Tanya</v>
      </c>
      <c r="S103" s="6">
        <f>VLOOKUP($A103,'CRRG - COVID OUH hosted'!$A$7:$H$99,8,FALSE)</f>
        <v>0</v>
      </c>
    </row>
    <row r="104" spans="1:19" x14ac:dyDescent="0.25">
      <c r="A104" s="12">
        <f>'CRRG - All COVID projects'!A105</f>
        <v>15604</v>
      </c>
      <c r="B104" s="9" t="str">
        <f>'CRRG - All COVID projects'!B105</f>
        <v>PROTECT V</v>
      </c>
      <c r="C104" s="9" t="str">
        <f>'CRRG - All COVID projects'!C105</f>
        <v>PROphylaxis for paTiEnts at risk of COVID-19 infecTion</v>
      </c>
      <c r="D104" s="9" t="str">
        <f>'CRRG - All COVID projects'!D105</f>
        <v>Clinical trial of an investigational medicinal product</v>
      </c>
      <c r="E104" s="19" t="str">
        <f>IF(ISNA(VLOOKUP(A104,IMP!$A$6:$B$31,2,FALSE)),"",VLOOKUP(A104,IMP!$A$6:$B$31,2,FALSE))</f>
        <v>Niclosamide</v>
      </c>
      <c r="F104" s="2" t="str">
        <f>IF('CRRG - All COVID projects'!K105=0,"",'CRRG - All COVID projects'!K105)</f>
        <v>II</v>
      </c>
      <c r="G104" s="2" t="str">
        <f>IF('CRRG - All COVID projects'!G105=0,"",'CRRG - All COVID projects'!G105)</f>
        <v/>
      </c>
      <c r="H104" s="9" t="str">
        <f>'CRRG - All COVID projects'!H105</f>
        <v>COVID-19</v>
      </c>
      <c r="I104" s="9" t="str">
        <f>IF('CRRG - All COVID projects'!F105=0,"",'CRRG - All COVID projects'!F105)</f>
        <v>Smith, Dr Rona; Smith, Dr Rona</v>
      </c>
      <c r="J104" s="9" t="str">
        <f>IF(ISNA(VLOOKUP(A104,'CRRG - COVID UO or OUH sponsore'!$A$7:$B$70,2,FALSE)),'CRRG - All COVID projects'!L105,(VLOOKUP(A104,'CRRG - COVID UO or OUH sponsore'!$A$7:$B$70,2,FALSE)))</f>
        <v>Cambridge University Hospitals NHS Foundation Trust</v>
      </c>
      <c r="K104" s="9">
        <f>'CRRG - All COVID projects'!J105</f>
        <v>288652</v>
      </c>
      <c r="L104" s="11">
        <f>IF('CRRG - All COVID projects'!I105="","",'CRRG - All COVID projects'!I105)</f>
        <v>47409</v>
      </c>
      <c r="M104" s="9" t="str">
        <f>'CRRG - All COVID projects'!E105</f>
        <v>Awaiting recruitment</v>
      </c>
      <c r="N104" s="19" t="str">
        <f>VLOOKUP(VALUE($A104),'CRRG - COVID OUH hosted'!$A$7:$H$99,3,FALSE)</f>
        <v>Pre-approval activities</v>
      </c>
      <c r="O104" s="18" t="str">
        <f>IF(VLOOKUP($A104,'CRRG - COVID OUH hosted'!$A$7:$H$99,4,FALSE)=0,"",VLOOKUP($A104,'CRRG - COVID OUH hosted'!$A$7:$H$99,4,FALSE))</f>
        <v/>
      </c>
      <c r="P104" s="18" t="str">
        <f>VLOOKUP($A104,'CRRG - COVID OUH hosted'!$A$7:$H$99,5,FALSE)</f>
        <v>Recruiting site</v>
      </c>
      <c r="Q104" s="6" t="str">
        <f>IF(VLOOKUP($A104,'CRRG - COVID OUH hosted'!$A$7:$H$99,6,FALSE)=0,"", VLOOKUP($A104,'CRRG - COVID OUH hosted'!$A$7:$H$99,6,FALSE))</f>
        <v>Other</v>
      </c>
      <c r="R104" s="6" t="str">
        <f>IF(VLOOKUP($A104,'CRRG - COVID OUH hosted'!$A$7:$H$99,7,FALSE)=0,"",VLOOKUP($A104,'CRRG - COVID OUH hosted'!$A$7:$H$99,7,FALSE))</f>
        <v>Udayaraj, Dr Udaya</v>
      </c>
      <c r="S104" s="6">
        <f>VLOOKUP($A104,'CRRG - COVID OUH hosted'!$A$7:$H$99,8,FALSE)</f>
        <v>0</v>
      </c>
    </row>
    <row r="105" spans="1:19" x14ac:dyDescent="0.25">
      <c r="A105" s="12">
        <f>'CRRG - All COVID projects'!A106</f>
        <v>15656</v>
      </c>
      <c r="B105" s="9" t="str">
        <f>'CRRG - All COVID projects'!B106</f>
        <v>HEAL-COVID trial</v>
      </c>
      <c r="C105" s="9" t="str">
        <f>'CRRG - All COVID projects'!C106</f>
        <v>HElping Alleviate the Longer-term consequences of COVID-19(HEAL-COVID): a national platform trial</v>
      </c>
      <c r="D105" s="9" t="str">
        <f>'CRRG - All COVID projects'!D106</f>
        <v>Clinical trial of an investigational medicinal product</v>
      </c>
      <c r="E105" s="19" t="str">
        <f>IF(ISNA(VLOOKUP(A105,IMP!$A$6:$B$31,2,FALSE)),"",VLOOKUP(A105,IMP!$A$6:$B$31,2,FALSE))</f>
        <v>Eliquis/ Apixaban;Atorvastatin</v>
      </c>
      <c r="F105" s="2" t="str">
        <f>IF('CRRG - All COVID projects'!K106=0,"",'CRRG - All COVID projects'!K106)</f>
        <v>III</v>
      </c>
      <c r="G105" s="2" t="str">
        <f>IF('CRRG - All COVID projects'!G106=0,"",'CRRG - All COVID projects'!G106)</f>
        <v>UPH</v>
      </c>
      <c r="H105" s="9" t="str">
        <f>'CRRG - All COVID projects'!H106</f>
        <v>COVID-19</v>
      </c>
      <c r="I105" s="9" t="str">
        <f>IF('CRRG - All COVID projects'!F106=0,"",'CRRG - All COVID projects'!F106)</f>
        <v>Summers, Charlotte</v>
      </c>
      <c r="J105" s="9" t="str">
        <f>IF(ISNA(VLOOKUP(A105,'CRRG - COVID UO or OUH sponsore'!$A$7:$B$70,2,FALSE)),'CRRG - All COVID projects'!L106,(VLOOKUP(A105,'CRRG - COVID UO or OUH sponsore'!$A$7:$B$70,2,FALSE)))</f>
        <v>Cambridge University Hospitals NHS Foundation Trust</v>
      </c>
      <c r="K105" s="9">
        <f>'CRRG - All COVID projects'!J106</f>
        <v>294861</v>
      </c>
      <c r="L105" s="11">
        <f>IF('CRRG - All COVID projects'!I106="","",'CRRG - All COVID projects'!I106)</f>
        <v>48890</v>
      </c>
      <c r="M105" s="9" t="str">
        <f>'CRRG - All COVID projects'!E106</f>
        <v>Awaiting recruitment</v>
      </c>
      <c r="N105" s="19" t="str">
        <f>VLOOKUP(VALUE($A105),'CRRG - COVID OUH hosted'!$A$7:$H$99,3,FALSE)</f>
        <v>Pre-approval activities</v>
      </c>
      <c r="O105" s="18" t="str">
        <f>IF(VLOOKUP($A105,'CRRG - COVID OUH hosted'!$A$7:$H$99,4,FALSE)=0,"",VLOOKUP($A105,'CRRG - COVID OUH hosted'!$A$7:$H$99,4,FALSE))</f>
        <v/>
      </c>
      <c r="P105" s="18" t="str">
        <f>VLOOKUP($A105,'CRRG - COVID OUH hosted'!$A$7:$H$99,5,FALSE)</f>
        <v>Recruiting site</v>
      </c>
      <c r="Q105" s="6" t="str">
        <f>IF(VLOOKUP($A105,'CRRG - COVID OUH hosted'!$A$7:$H$99,6,FALSE)=0,"", VLOOKUP($A105,'CRRG - COVID OUH hosted'!$A$7:$H$99,6,FALSE))</f>
        <v/>
      </c>
      <c r="R105" s="6" t="str">
        <f>IF(VLOOKUP($A105,'CRRG - COVID OUH hosted'!$A$7:$H$99,7,FALSE)=0,"",VLOOKUP($A105,'CRRG - COVID OUH hosted'!$A$7:$H$99,7,FALSE))</f>
        <v>Angus, Dr Brian</v>
      </c>
      <c r="S105" s="6">
        <f>VLOOKUP($A105,'CRRG - COVID OUH hosted'!$A$7:$H$99,8,FALSE)</f>
        <v>0</v>
      </c>
    </row>
    <row r="106" spans="1:19" x14ac:dyDescent="0.25">
      <c r="A106" s="12">
        <f>'CRRG - All COVID projects'!A107</f>
        <v>5708</v>
      </c>
      <c r="B106" s="9" t="str">
        <f>'CRRG - All COVID projects'!B107</f>
        <v>Intergrowth - 21st</v>
      </c>
      <c r="C106" s="9" t="str">
        <f>'CRRG - All COVID projects'!C107</f>
        <v>The International Fetal and Newborn Growth Standards for the 21st Century study</v>
      </c>
      <c r="D106" s="9" t="str">
        <f>'CRRG - All COVID projects'!D107</f>
        <v>Other clinical trial or clinical investigation ( IRAS older version)</v>
      </c>
      <c r="E106" s="19" t="str">
        <f>IF(ISNA(VLOOKUP(A106,IMP!$A$6:$B$31,2,FALSE)),"",VLOOKUP(A106,IMP!$A$6:$B$31,2,FALSE))</f>
        <v/>
      </c>
      <c r="F106" s="2" t="str">
        <f>IF('CRRG - All COVID projects'!K107=0,"",'CRRG - All COVID projects'!K107)</f>
        <v/>
      </c>
      <c r="G106" s="2" t="str">
        <f>IF('CRRG - All COVID projects'!G107=0,"",'CRRG - All COVID projects'!G107)</f>
        <v/>
      </c>
      <c r="H106" s="9" t="str">
        <f>'CRRG - All COVID projects'!H107</f>
        <v>COVID-19 (by amendment)</v>
      </c>
      <c r="I106" s="9" t="str">
        <f>IF('CRRG - All COVID projects'!F107=0,"",'CRRG - All COVID projects'!F107)</f>
        <v>Villar, Dr Jose</v>
      </c>
      <c r="J106" s="9" t="str">
        <f>IF(ISNA(VLOOKUP(A106,'CRRG - COVID UO or OUH sponsore'!$A$7:$B$70,2,FALSE)),'CRRG - All COVID projects'!L107,(VLOOKUP(A106,'CRRG - COVID UO or OUH sponsore'!$A$7:$B$70,2,FALSE)))</f>
        <v>University of Oxford</v>
      </c>
      <c r="K106" s="9">
        <f>'CRRG - All COVID projects'!J107</f>
        <v>5748</v>
      </c>
      <c r="L106" s="11">
        <f>IF('CRRG - All COVID projects'!I107="","",'CRRG - All COVID projects'!I107)</f>
        <v>8963</v>
      </c>
      <c r="M106" s="9" t="str">
        <f>'CRRG - All COVID projects'!E107</f>
        <v>Recruiting</v>
      </c>
      <c r="N106" s="19" t="str">
        <f>VLOOKUP(VALUE($A106),'CRRG - COVID OUH hosted'!$A$7:$H$99,3,FALSE)</f>
        <v>Recruiting</v>
      </c>
      <c r="O106" s="18">
        <f>IF(VLOOKUP($A106,'CRRG - COVID OUH hosted'!$A$7:$H$99,4,FALSE)=0,"",VLOOKUP($A106,'CRRG - COVID OUH hosted'!$A$7:$H$99,4,FALSE))</f>
        <v>39954</v>
      </c>
      <c r="P106" s="18" t="str">
        <f>VLOOKUP($A106,'CRRG - COVID OUH hosted'!$A$7:$H$99,5,FALSE)</f>
        <v>Recruiting site</v>
      </c>
      <c r="Q106" s="6" t="str">
        <f>IF(VLOOKUP($A106,'CRRG - COVID OUH hosted'!$A$7:$H$99,6,FALSE)=0,"", VLOOKUP($A106,'CRRG - COVID OUH hosted'!$A$7:$H$99,6,FALSE))</f>
        <v/>
      </c>
      <c r="R106" s="6" t="str">
        <f>IF(VLOOKUP($A106,'CRRG - COVID OUH hosted'!$A$7:$H$99,7,FALSE)=0,"",VLOOKUP($A106,'CRRG - COVID OUH hosted'!$A$7:$H$99,7,FALSE))</f>
        <v>Kennedy, Prof Stephen H</v>
      </c>
      <c r="S106" s="6">
        <f>VLOOKUP($A106,'CRRG - COVID OUH hosted'!$A$7:$H$99,8,FALSE)</f>
        <v>50123</v>
      </c>
    </row>
    <row r="107" spans="1:19" x14ac:dyDescent="0.25">
      <c r="A107" s="12">
        <f>VALUE('CRRG - All COVID projects'!A108)</f>
        <v>5760</v>
      </c>
      <c r="B107" s="9" t="str">
        <f>'CRRG - All COVID projects'!B108</f>
        <v>Oxford biobank</v>
      </c>
      <c r="C107" s="9" t="str">
        <f>'CRRG - All COVID projects'!C108</f>
        <v>Oxford biobank</v>
      </c>
      <c r="D107" s="9" t="str">
        <f>'CRRG - All COVID projects'!D108</f>
        <v>Research tissue bank</v>
      </c>
      <c r="E107" s="19" t="str">
        <f>IF(ISNA(VLOOKUP(A107,IMP!$A$6:$B$31,2,FALSE)),"",VLOOKUP(A107,IMP!$A$6:$B$31,2,FALSE))</f>
        <v/>
      </c>
      <c r="F107" s="2" t="str">
        <f>IF('CRRG - All COVID projects'!K108=0,"",'CRRG - All COVID projects'!K108)</f>
        <v/>
      </c>
      <c r="G107" s="2" t="str">
        <f>IF('CRRG - All COVID projects'!G108=0,"",'CRRG - All COVID projects'!G108)</f>
        <v/>
      </c>
      <c r="H107" s="9" t="str">
        <f>'CRRG - All COVID projects'!H108</f>
        <v>COVID-19 (by amendment)</v>
      </c>
      <c r="I107" s="9" t="str">
        <f>IF('CRRG - All COVID projects'!F108=0,"",'CRRG - All COVID projects'!F108)</f>
        <v>Karpe, Prof Fredrik</v>
      </c>
      <c r="J107" s="9" t="str">
        <f>IF(ISNA(VLOOKUP(A107,'CRRG - COVID UO or OUH sponsore'!$A$7:$B$70,2,FALSE)),'CRRG - All COVID projects'!L108,(VLOOKUP(A107,'CRRG - COVID UO or OUH sponsore'!$A$7:$B$70,2,FALSE)))</f>
        <v>University of Oxford</v>
      </c>
      <c r="K107" s="9">
        <f>'CRRG - All COVID projects'!J108</f>
        <v>251823</v>
      </c>
      <c r="L107" s="11">
        <f>IF('CRRG - All COVID projects'!I108="","",'CRRG - All COVID projects'!I108)</f>
        <v>10679</v>
      </c>
      <c r="M107" s="9" t="str">
        <f>'CRRG - All COVID projects'!E108</f>
        <v>Recruiting</v>
      </c>
      <c r="N107" s="19" t="str">
        <f>VLOOKUP(VALUE($A107),'CRRG - COVID OUH hosted'!$A$7:$H$99,3,FALSE)</f>
        <v>Recruiting</v>
      </c>
      <c r="O107" s="18">
        <f>IF(VLOOKUP($A107,'CRRG - COVID OUH hosted'!$A$7:$H$99,4,FALSE)=0,"",VLOOKUP($A107,'CRRG - COVID OUH hosted'!$A$7:$H$99,4,FALSE))</f>
        <v>43971</v>
      </c>
      <c r="P107" s="18" t="str">
        <f>VLOOKUP($A107,'CRRG - COVID OUH hosted'!$A$7:$H$99,5,FALSE)</f>
        <v>Recruiting site</v>
      </c>
      <c r="Q107" s="6" t="str">
        <f>IF(VLOOKUP($A107,'CRRG - COVID OUH hosted'!$A$7:$H$99,6,FALSE)=0,"", VLOOKUP($A107,'CRRG - COVID OUH hosted'!$A$7:$H$99,6,FALSE))</f>
        <v/>
      </c>
      <c r="R107" s="6" t="str">
        <f>IF(VLOOKUP($A107,'CRRG - COVID OUH hosted'!$A$7:$H$99,7,FALSE)=0,"",VLOOKUP($A107,'CRRG - COVID OUH hosted'!$A$7:$H$99,7,FALSE))</f>
        <v>Karpe, Prof Fredrik</v>
      </c>
      <c r="S107" s="6">
        <f>VLOOKUP($A107,'CRRG - COVID OUH hosted'!$A$7:$H$99,8,FALSE)</f>
        <v>8460</v>
      </c>
    </row>
    <row r="108" spans="1:19" x14ac:dyDescent="0.25">
      <c r="A108" s="12">
        <f>'CRRG - All COVID projects'!A109</f>
        <v>7094</v>
      </c>
      <c r="B108" s="9" t="str">
        <f>'CRRG - All COVID projects'!B109</f>
        <v>Infections in Oxfordshire: a Research Database (IORD)</v>
      </c>
      <c r="C108" s="9" t="str">
        <f>'CRRG - All COVID projects'!C109</f>
        <v>Infections in Oxfordshire: a Research Database (IORD) version 1.0</v>
      </c>
      <c r="D108" s="9" t="str">
        <f>'CRRG - All COVID projects'!D109</f>
        <v>Research database</v>
      </c>
      <c r="E108" s="19" t="str">
        <f>IF(ISNA(VLOOKUP(A108,IMP!$A$6:$B$31,2,FALSE)),"",VLOOKUP(A108,IMP!$A$6:$B$31,2,FALSE))</f>
        <v/>
      </c>
      <c r="F108" s="2" t="str">
        <f>IF('CRRG - All COVID projects'!K109=0,"",'CRRG - All COVID projects'!K109)</f>
        <v/>
      </c>
      <c r="G108" s="2" t="str">
        <f>IF('CRRG - All COVID projects'!G109=0,"",'CRRG - All COVID projects'!G109)</f>
        <v/>
      </c>
      <c r="H108" s="9" t="str">
        <f>'CRRG - All COVID projects'!H109</f>
        <v>COVID-19 (by amendment)</v>
      </c>
      <c r="I108" s="9" t="str">
        <f>IF('CRRG - All COVID projects'!F109=0,"",'CRRG - All COVID projects'!F109)</f>
        <v>Walker, Prof Sarah</v>
      </c>
      <c r="J108" s="9" t="str">
        <f>IF(ISNA(VLOOKUP(A108,'CRRG - COVID UO or OUH sponsore'!$A$7:$B$70,2,FALSE)),'CRRG - All COVID projects'!L109,(VLOOKUP(A108,'CRRG - COVID UO or OUH sponsore'!$A$7:$B$70,2,FALSE)))</f>
        <v>Oxford University Hospitals NHS Foundation Trust</v>
      </c>
      <c r="K108" s="9">
        <f>'CRRG - All COVID projects'!J109</f>
        <v>261853</v>
      </c>
      <c r="L108" s="11" t="str">
        <f>IF('CRRG - All COVID projects'!I109="","",'CRRG - All COVID projects'!I109)</f>
        <v/>
      </c>
      <c r="M108" s="9" t="str">
        <f>'CRRG - All COVID projects'!E109</f>
        <v>Recruiting</v>
      </c>
      <c r="N108" s="19" t="str">
        <f>VLOOKUP(VALUE($A108),'CRRG - COVID OUH hosted'!$A$7:$H$99,3,FALSE)</f>
        <v>Recruiting</v>
      </c>
      <c r="O108" s="18">
        <f>IF(VLOOKUP($A108,'CRRG - COVID OUH hosted'!$A$7:$H$99,4,FALSE)=0,"",VLOOKUP($A108,'CRRG - COVID OUH hosted'!$A$7:$H$99,4,FALSE))</f>
        <v>41885</v>
      </c>
      <c r="P108" s="18" t="str">
        <f>VLOOKUP($A108,'CRRG - COVID OUH hosted'!$A$7:$H$99,5,FALSE)</f>
        <v>Recruiting site</v>
      </c>
      <c r="Q108" s="6" t="str">
        <f>IF(VLOOKUP($A108,'CRRG - COVID OUH hosted'!$A$7:$H$99,6,FALSE)=0,"", VLOOKUP($A108,'CRRG - COVID OUH hosted'!$A$7:$H$99,6,FALSE))</f>
        <v/>
      </c>
      <c r="R108" s="6" t="str">
        <f>IF(VLOOKUP($A108,'CRRG - COVID OUH hosted'!$A$7:$H$99,7,FALSE)=0,"",VLOOKUP($A108,'CRRG - COVID OUH hosted'!$A$7:$H$99,7,FALSE))</f>
        <v>Walker, Prof Sarah</v>
      </c>
      <c r="S108" s="6">
        <f>VLOOKUP($A108,'CRRG - COVID OUH hosted'!$A$7:$H$99,8,FALSE)</f>
        <v>0</v>
      </c>
    </row>
    <row r="109" spans="1:19" x14ac:dyDescent="0.25">
      <c r="A109" s="12">
        <f>'CRRG - All COVID projects'!A110</f>
        <v>8069</v>
      </c>
      <c r="B109" s="9" t="str">
        <f>'CRRG - All COVID projects'!B110</f>
        <v>Analysis of the Relationship between Genetic Diversity and Gene Expression in Human Peripheral Blood Mononuclear Cells Taken from Healthy Volunteers</v>
      </c>
      <c r="C109" s="9" t="str">
        <f>'CRRG - All COVID projects'!C110</f>
        <v>Analysis of the Relationship between Genetic Diversity and Gene Expression in Human Peripheral Blood Mononuclear Cells Taken from Healthy Volunteers</v>
      </c>
      <c r="D109" s="9" t="str">
        <f>'CRRG - All COVID projects'!D110</f>
        <v>Basic science study involving procedures with human participants</v>
      </c>
      <c r="E109" s="19" t="str">
        <f>IF(ISNA(VLOOKUP(A109,IMP!$A$6:$B$31,2,FALSE)),"",VLOOKUP(A109,IMP!$A$6:$B$31,2,FALSE))</f>
        <v/>
      </c>
      <c r="F109" s="2" t="str">
        <f>IF('CRRG - All COVID projects'!K110=0,"",'CRRG - All COVID projects'!K110)</f>
        <v/>
      </c>
      <c r="G109" s="2" t="str">
        <f>IF('CRRG - All COVID projects'!G110=0,"",'CRRG - All COVID projects'!G110)</f>
        <v/>
      </c>
      <c r="H109" s="9" t="str">
        <f>'CRRG - All COVID projects'!H110</f>
        <v>COVID-19 (by amendment)</v>
      </c>
      <c r="I109" s="9" t="str">
        <f>IF('CRRG - All COVID projects'!F110=0,"",'CRRG - All COVID projects'!F110)</f>
        <v>Knight, Prof Julian</v>
      </c>
      <c r="J109" s="9" t="str">
        <f>IF(ISNA(VLOOKUP(A109,'CRRG - COVID UO or OUH sponsore'!$A$7:$B$70,2,FALSE)),'CRRG - All COVID projects'!L110,(VLOOKUP(A109,'CRRG - COVID UO or OUH sponsore'!$A$7:$B$70,2,FALSE)))</f>
        <v>University of Oxford</v>
      </c>
      <c r="K109" s="9">
        <f>'CRRG - All COVID projects'!J110</f>
        <v>0</v>
      </c>
      <c r="L109" s="11" t="str">
        <f>IF('CRRG - All COVID projects'!I110="","",'CRRG - All COVID projects'!I110)</f>
        <v/>
      </c>
      <c r="M109" s="9" t="str">
        <f>'CRRG - All COVID projects'!E110</f>
        <v>Recruiting</v>
      </c>
      <c r="N109" s="19" t="str">
        <f>VLOOKUP(VALUE($A109),'CRRG - COVID OUH hosted'!$A$7:$H$99,3,FALSE)</f>
        <v>On hold during pre-approval activities</v>
      </c>
      <c r="O109" s="18" t="str">
        <f>IF(VLOOKUP($A109,'CRRG - COVID OUH hosted'!$A$7:$H$99,4,FALSE)=0,"",VLOOKUP($A109,'CRRG - COVID OUH hosted'!$A$7:$H$99,4,FALSE))</f>
        <v/>
      </c>
      <c r="P109" s="18" t="str">
        <f>VLOOKUP($A109,'CRRG - COVID OUH hosted'!$A$7:$H$99,5,FALSE)</f>
        <v>Recruiting site</v>
      </c>
      <c r="Q109" s="6" t="str">
        <f>IF(VLOOKUP($A109,'CRRG - COVID OUH hosted'!$A$7:$H$99,6,FALSE)=0,"", VLOOKUP($A109,'CRRG - COVID OUH hosted'!$A$7:$H$99,6,FALSE))</f>
        <v>Other</v>
      </c>
      <c r="R109" s="6" t="str">
        <f>IF(VLOOKUP($A109,'CRRG - COVID OUH hosted'!$A$7:$H$99,7,FALSE)=0,"",VLOOKUP($A109,'CRRG - COVID OUH hosted'!$A$7:$H$99,7,FALSE))</f>
        <v/>
      </c>
      <c r="S109" s="6">
        <f>VLOOKUP($A109,'CRRG - COVID OUH hosted'!$A$7:$H$99,8,FALSE)</f>
        <v>0</v>
      </c>
    </row>
    <row r="110" spans="1:19" x14ac:dyDescent="0.25">
      <c r="A110" s="12">
        <f>'CRRG - All COVID projects'!A111</f>
        <v>8080</v>
      </c>
      <c r="B110" s="9" t="str">
        <f>'CRRG - All COVID projects'!B111</f>
        <v>Series of studies involving collection of blood or urine samples from healthy volunteers to investigate the effect of various collection, transport or storage conditions on concentration of particular components and for validation of lab procedures</v>
      </c>
      <c r="C110" s="9" t="str">
        <f>'CRRG - All COVID projects'!C111</f>
        <v>A series of studies involving collection of blood or urine samples from healthy volunteers to investigate the effect of various collection, transport or storage conditions on concentration of particular components and for validation of laboratory procedures or analytical methods</v>
      </c>
      <c r="D110" s="9" t="str">
        <f>'CRRG - All COVID projects'!D111</f>
        <v>Basic science study involving procedures with human participants</v>
      </c>
      <c r="E110" s="19" t="str">
        <f>IF(ISNA(VLOOKUP(A110,IMP!$A$6:$B$31,2,FALSE)),"",VLOOKUP(A110,IMP!$A$6:$B$31,2,FALSE))</f>
        <v/>
      </c>
      <c r="F110" s="2" t="str">
        <f>IF('CRRG - All COVID projects'!K111=0,"",'CRRG - All COVID projects'!K111)</f>
        <v/>
      </c>
      <c r="G110" s="2" t="str">
        <f>IF('CRRG - All COVID projects'!G111=0,"",'CRRG - All COVID projects'!G111)</f>
        <v/>
      </c>
      <c r="H110" s="9" t="str">
        <f>'CRRG - All COVID projects'!H111</f>
        <v>COVID-19 (by amendment)</v>
      </c>
      <c r="I110" s="9" t="str">
        <f>IF('CRRG - All COVID projects'!F111=0,"",'CRRG - All COVID projects'!F111)</f>
        <v>Clark, Dr Sarah</v>
      </c>
      <c r="J110" s="9" t="str">
        <f>IF(ISNA(VLOOKUP(A110,'CRRG - COVID UO or OUH sponsore'!$A$7:$B$70,2,FALSE)),'CRRG - All COVID projects'!L111,(VLOOKUP(A110,'CRRG - COVID UO or OUH sponsore'!$A$7:$B$70,2,FALSE)))</f>
        <v>University of Oxford</v>
      </c>
      <c r="K110" s="9">
        <f>'CRRG - All COVID projects'!J111</f>
        <v>0</v>
      </c>
      <c r="L110" s="11" t="str">
        <f>IF('CRRG - All COVID projects'!I111="","",'CRRG - All COVID projects'!I111)</f>
        <v/>
      </c>
      <c r="M110" s="9" t="str">
        <f>'CRRG - All COVID projects'!E111</f>
        <v>Recruiting</v>
      </c>
      <c r="N110" s="19" t="e">
        <f>VLOOKUP(VALUE($A110),'CRRG - COVID OUH hosted'!$A$7:$H$99,3,FALSE)</f>
        <v>#N/A</v>
      </c>
      <c r="O110" s="18" t="e">
        <f>IF(VLOOKUP($A110,'CRRG - COVID OUH hosted'!$A$7:$H$99,4,FALSE)=0,"",VLOOKUP($A110,'CRRG - COVID OUH hosted'!$A$7:$H$99,4,FALSE))</f>
        <v>#N/A</v>
      </c>
      <c r="P110" s="18" t="e">
        <f>VLOOKUP($A110,'CRRG - COVID OUH hosted'!$A$7:$H$99,5,FALSE)</f>
        <v>#N/A</v>
      </c>
      <c r="Q110" s="6" t="e">
        <f>IF(VLOOKUP($A110,'CRRG - COVID OUH hosted'!$A$7:$H$99,6,FALSE)=0,"", VLOOKUP($A110,'CRRG - COVID OUH hosted'!$A$7:$H$99,6,FALSE))</f>
        <v>#N/A</v>
      </c>
      <c r="R110" s="6" t="e">
        <f>IF(VLOOKUP($A110,'CRRG - COVID OUH hosted'!$A$7:$H$99,7,FALSE)=0,"",VLOOKUP($A110,'CRRG - COVID OUH hosted'!$A$7:$H$99,7,FALSE))</f>
        <v>#N/A</v>
      </c>
      <c r="S110" s="6" t="e">
        <f>VLOOKUP($A110,'CRRG - COVID OUH hosted'!$A$7:$H$99,8,FALSE)</f>
        <v>#N/A</v>
      </c>
    </row>
    <row r="111" spans="1:19" x14ac:dyDescent="0.25">
      <c r="A111" s="12">
        <f>'CRRG - All COVID projects'!A112</f>
        <v>8311</v>
      </c>
      <c r="B111" s="9" t="str">
        <f>'CRRG - All COVID projects'!B112</f>
        <v>UKOSS: Nearmiss maternal morbidity surveillance</v>
      </c>
      <c r="C111" s="9" t="str">
        <f>'CRRG - All COVID projects'!C112</f>
        <v>Surveillance of nearmiss maternal morbidity using the UK Obstetric Surveillance System (UKOSS)</v>
      </c>
      <c r="D111" s="9" t="str">
        <f>'CRRG - All COVID projects'!D112</f>
        <v>Other study</v>
      </c>
      <c r="E111" s="19" t="str">
        <f>IF(ISNA(VLOOKUP(A111,IMP!$A$6:$B$31,2,FALSE)),"",VLOOKUP(A111,IMP!$A$6:$B$31,2,FALSE))</f>
        <v/>
      </c>
      <c r="F111" s="2" t="str">
        <f>IF('CRRG - All COVID projects'!K112=0,"",'CRRG - All COVID projects'!K112)</f>
        <v/>
      </c>
      <c r="G111" s="2" t="str">
        <f>IF('CRRG - All COVID projects'!G112=0,"",'CRRG - All COVID projects'!G112)</f>
        <v/>
      </c>
      <c r="H111" s="9" t="str">
        <f>'CRRG - All COVID projects'!H112</f>
        <v>COVID-19 (by amendment)</v>
      </c>
      <c r="I111" s="9" t="str">
        <f>IF('CRRG - All COVID projects'!F112=0,"",'CRRG - All COVID projects'!F112)</f>
        <v>Knight, Prof Marian</v>
      </c>
      <c r="J111" s="9" t="str">
        <f>IF(ISNA(VLOOKUP(A111,'CRRG - COVID UO or OUH sponsore'!$A$7:$B$70,2,FALSE)),'CRRG - All COVID projects'!L112,(VLOOKUP(A111,'CRRG - COVID UO or OUH sponsore'!$A$7:$B$70,2,FALSE)))</f>
        <v>University of Oxford</v>
      </c>
      <c r="K111" s="9">
        <f>'CRRG - All COVID projects'!J112</f>
        <v>0</v>
      </c>
      <c r="L111" s="11">
        <f>IF('CRRG - All COVID projects'!I112="","",'CRRG - All COVID projects'!I112)</f>
        <v>8662</v>
      </c>
      <c r="M111" s="9" t="str">
        <f>'CRRG - All COVID projects'!E112</f>
        <v>Recruiting</v>
      </c>
      <c r="N111" s="19" t="str">
        <f>VLOOKUP(VALUE($A111),'CRRG - COVID OUH hosted'!$A$7:$H$99,3,FALSE)</f>
        <v>Pre-approval activities</v>
      </c>
      <c r="O111" s="18" t="str">
        <f>IF(VLOOKUP($A111,'CRRG - COVID OUH hosted'!$A$7:$H$99,4,FALSE)=0,"",VLOOKUP($A111,'CRRG - COVID OUH hosted'!$A$7:$H$99,4,FALSE))</f>
        <v/>
      </c>
      <c r="P111" s="18" t="str">
        <f>VLOOKUP($A111,'CRRG - COVID OUH hosted'!$A$7:$H$99,5,FALSE)</f>
        <v>Recruiting site</v>
      </c>
      <c r="Q111" s="6" t="str">
        <f>IF(VLOOKUP($A111,'CRRG - COVID OUH hosted'!$A$7:$H$99,6,FALSE)=0,"", VLOOKUP($A111,'CRRG - COVID OUH hosted'!$A$7:$H$99,6,FALSE))</f>
        <v/>
      </c>
      <c r="R111" s="6" t="str">
        <f>IF(VLOOKUP($A111,'CRRG - COVID OUH hosted'!$A$7:$H$99,7,FALSE)=0,"",VLOOKUP($A111,'CRRG - COVID OUH hosted'!$A$7:$H$99,7,FALSE))</f>
        <v/>
      </c>
      <c r="S111" s="6">
        <f>VLOOKUP($A111,'CRRG - COVID OUH hosted'!$A$7:$H$99,8,FALSE)</f>
        <v>0</v>
      </c>
    </row>
    <row r="112" spans="1:19" x14ac:dyDescent="0.25">
      <c r="A112" s="12">
        <f>'CRRG - All COVID projects'!A113</f>
        <v>8637</v>
      </c>
      <c r="B112" s="19" t="str">
        <f>'CRRG - All COVID projects'!B113</f>
        <v>UKOSS: Pandemic influenza in pregnancy</v>
      </c>
      <c r="C112" s="19" t="str">
        <f>'CRRG - All COVID projects'!C113</f>
        <v>Maternal and perinatal outcomes of pandemic influenza in pregnancy</v>
      </c>
      <c r="D112" s="19" t="str">
        <f>'CRRG - All COVID projects'!D113</f>
        <v>Other study</v>
      </c>
      <c r="E112" s="19" t="str">
        <f>IF(ISNA(VLOOKUP(A112,IMP!$A$6:$B$31,2,FALSE)),"",VLOOKUP(A112,IMP!$A$6:$B$31,2,FALSE))</f>
        <v/>
      </c>
      <c r="F112" s="2" t="str">
        <f>IF('CRRG - All COVID projects'!K113=0,"",'CRRG - All COVID projects'!K113)</f>
        <v/>
      </c>
      <c r="G112" s="2" t="str">
        <f>IF('CRRG - All COVID projects'!G113=0,"",'CRRG - All COVID projects'!G113)</f>
        <v>UPH</v>
      </c>
      <c r="H112" s="19" t="str">
        <f>'CRRG - All COVID projects'!H113</f>
        <v>COVID-19 (by amendment)</v>
      </c>
      <c r="I112" s="19" t="str">
        <f>IF('CRRG - All COVID projects'!F113=0,"",'CRRG - All COVID projects'!F113)</f>
        <v>Knight, Prof Marian</v>
      </c>
      <c r="J112" s="19" t="str">
        <f>IF(ISNA(VLOOKUP(A112,'CRRG - COVID UO or OUH sponsore'!$A$7:$B$70,2,FALSE)),'CRRG - All COVID projects'!L113,(VLOOKUP(A112,'CRRG - COVID UO or OUH sponsore'!$A$7:$B$70,2,FALSE)))</f>
        <v>University of Oxford</v>
      </c>
      <c r="K112" s="19">
        <f>'CRRG - All COVID projects'!J113</f>
        <v>112935</v>
      </c>
      <c r="L112" s="11">
        <f>IF('CRRG - All COVID projects'!I113="","",'CRRG - All COVID projects'!I113)</f>
        <v>14162</v>
      </c>
      <c r="M112" s="19" t="str">
        <f>'CRRG - All COVID projects'!E113</f>
        <v>Recruiting</v>
      </c>
      <c r="N112" s="19" t="str">
        <f>VLOOKUP(VALUE($A112),'CRRG - COVID OUH hosted'!$A$7:$H$99,3,FALSE)</f>
        <v>Awaiting first participant</v>
      </c>
      <c r="O112" s="18" t="str">
        <f>IF(VLOOKUP($A112,'CRRG - COVID OUH hosted'!$A$7:$H$99,4,FALSE)=0,"",VLOOKUP($A112,'CRRG - COVID OUH hosted'!$A$7:$H$99,4,FALSE))</f>
        <v/>
      </c>
      <c r="P112" s="18" t="str">
        <f>VLOOKUP($A112,'CRRG - COVID OUH hosted'!$A$7:$H$99,5,FALSE)</f>
        <v>Recruiting site</v>
      </c>
      <c r="Q112" s="6" t="str">
        <f>IF(VLOOKUP($A112,'CRRG - COVID OUH hosted'!$A$7:$H$99,6,FALSE)=0,"", VLOOKUP($A112,'CRRG - COVID OUH hosted'!$A$7:$H$99,6,FALSE))</f>
        <v/>
      </c>
      <c r="R112" s="6" t="str">
        <f>IF(VLOOKUP($A112,'CRRG - COVID OUH hosted'!$A$7:$H$99,7,FALSE)=0,"",VLOOKUP($A112,'CRRG - COVID OUH hosted'!$A$7:$H$99,7,FALSE))</f>
        <v>Mackillop, Dr Lucy</v>
      </c>
      <c r="S112" s="6">
        <f>VLOOKUP($A112,'CRRG - COVID OUH hosted'!$A$7:$H$99,8,FALSE)</f>
        <v>0</v>
      </c>
    </row>
    <row r="113" spans="2:16" x14ac:dyDescent="0.25">
      <c r="B113" s="9"/>
      <c r="C113" s="9"/>
      <c r="D113" s="9"/>
      <c r="E113" s="9"/>
      <c r="G113" s="2"/>
      <c r="H113" s="9"/>
      <c r="I113" s="9"/>
      <c r="J113" s="9"/>
      <c r="K113" s="9"/>
      <c r="L113" s="11"/>
      <c r="M113" s="9"/>
      <c r="N113" s="9"/>
      <c r="P113" s="10"/>
    </row>
    <row r="114" spans="2:16" x14ac:dyDescent="0.25">
      <c r="B114" s="9"/>
      <c r="C114" s="9"/>
      <c r="D114" s="9"/>
      <c r="E114" s="9"/>
      <c r="G114" s="2"/>
      <c r="H114" s="9"/>
      <c r="I114" s="9"/>
      <c r="J114" s="9"/>
      <c r="K114" s="9"/>
      <c r="L114" s="11"/>
      <c r="M114" s="9"/>
      <c r="N114" s="9"/>
      <c r="P114" s="10"/>
    </row>
    <row r="115" spans="2:16" x14ac:dyDescent="0.25">
      <c r="B115" s="9"/>
      <c r="C115" s="9"/>
      <c r="D115" s="9"/>
      <c r="E115" s="9"/>
      <c r="G115" s="2"/>
      <c r="H115" s="9"/>
      <c r="I115" s="9"/>
      <c r="J115" s="9"/>
      <c r="K115" s="9"/>
      <c r="L115" s="11"/>
      <c r="M115" s="9"/>
      <c r="N115" s="9"/>
      <c r="P115" s="10"/>
    </row>
    <row r="116" spans="2:16" x14ac:dyDescent="0.25">
      <c r="B116" s="9"/>
      <c r="C116" s="9"/>
      <c r="D116" s="9"/>
      <c r="E116" s="9"/>
      <c r="G116" s="2"/>
      <c r="H116" s="9"/>
      <c r="I116" s="9"/>
      <c r="J116" s="9"/>
      <c r="K116" s="9"/>
      <c r="L116" s="11"/>
      <c r="M116" s="9"/>
      <c r="N116" s="9"/>
      <c r="P116" s="10"/>
    </row>
    <row r="117" spans="2:16" x14ac:dyDescent="0.25">
      <c r="B117" s="9"/>
      <c r="C117" s="9"/>
      <c r="D117" s="9"/>
      <c r="E117" s="9"/>
      <c r="G117" s="2"/>
      <c r="H117" s="9"/>
      <c r="I117" s="9"/>
      <c r="J117" s="9"/>
      <c r="K117" s="9"/>
      <c r="L117" s="11"/>
      <c r="M117" s="9"/>
      <c r="N117" s="9"/>
      <c r="P117" s="10"/>
    </row>
    <row r="118" spans="2:16" x14ac:dyDescent="0.25">
      <c r="B118" s="9"/>
      <c r="C118" s="9"/>
      <c r="D118" s="9"/>
      <c r="E118" s="9"/>
      <c r="G118" s="2"/>
      <c r="H118" s="9"/>
      <c r="I118" s="9"/>
      <c r="J118" s="9"/>
      <c r="K118" s="9"/>
      <c r="L118" s="11"/>
      <c r="M118" s="9"/>
      <c r="N118" s="9"/>
      <c r="P118" s="10"/>
    </row>
    <row r="119" spans="2:16" x14ac:dyDescent="0.25">
      <c r="B119" s="9"/>
      <c r="C119" s="9"/>
      <c r="D119" s="9"/>
      <c r="E119" s="9"/>
      <c r="G119" s="2"/>
      <c r="H119" s="9"/>
      <c r="I119" s="9"/>
      <c r="J119" s="9"/>
      <c r="K119" s="9"/>
      <c r="L119" s="11"/>
      <c r="M119" s="9"/>
      <c r="N119" s="9"/>
      <c r="P119" s="10"/>
    </row>
    <row r="120" spans="2:16" x14ac:dyDescent="0.25">
      <c r="B120" s="9"/>
      <c r="C120" s="9"/>
      <c r="D120" s="9"/>
      <c r="E120" s="9"/>
      <c r="G120" s="2"/>
      <c r="H120" s="9"/>
      <c r="I120" s="9"/>
      <c r="J120" s="9"/>
      <c r="K120" s="9"/>
      <c r="L120" s="11"/>
      <c r="M120" s="9"/>
      <c r="N120" s="9"/>
      <c r="P120" s="10"/>
    </row>
    <row r="121" spans="2:16" x14ac:dyDescent="0.25">
      <c r="B121" s="9"/>
      <c r="C121" s="9"/>
      <c r="D121" s="9"/>
      <c r="E121" s="9"/>
      <c r="G121" s="2"/>
      <c r="H121" s="9"/>
      <c r="I121" s="9"/>
      <c r="J121" s="9"/>
      <c r="K121" s="9"/>
      <c r="L121" s="11"/>
      <c r="M121" s="9"/>
      <c r="N121" s="9"/>
      <c r="P121" s="10"/>
    </row>
    <row r="122" spans="2:16" x14ac:dyDescent="0.25">
      <c r="B122" s="9"/>
      <c r="C122" s="9"/>
      <c r="D122" s="9"/>
      <c r="E122" s="9"/>
      <c r="G122" s="2"/>
      <c r="H122" s="9"/>
      <c r="I122" s="9"/>
      <c r="J122" s="9"/>
      <c r="K122" s="9"/>
      <c r="L122" s="11"/>
      <c r="M122" s="9"/>
      <c r="N122" s="9"/>
      <c r="P122" s="10"/>
    </row>
    <row r="123" spans="2:16" x14ac:dyDescent="0.25">
      <c r="B123" s="9"/>
      <c r="C123" s="9"/>
      <c r="D123" s="9"/>
      <c r="E123" s="9"/>
      <c r="G123" s="2"/>
      <c r="H123" s="9"/>
      <c r="I123" s="9"/>
      <c r="J123" s="9"/>
      <c r="K123" s="9"/>
      <c r="L123" s="11"/>
      <c r="M123" s="9"/>
      <c r="N123" s="9"/>
      <c r="P123" s="10"/>
    </row>
    <row r="124" spans="2:16" x14ac:dyDescent="0.25">
      <c r="B124" s="9"/>
      <c r="C124" s="9"/>
      <c r="D124" s="9"/>
      <c r="E124" s="9"/>
      <c r="G124" s="2"/>
      <c r="H124" s="9"/>
      <c r="I124" s="9"/>
      <c r="J124" s="9"/>
      <c r="K124" s="9"/>
      <c r="L124" s="11"/>
      <c r="M124" s="9"/>
      <c r="N124" s="9"/>
      <c r="P124" s="10"/>
    </row>
    <row r="125" spans="2:16" x14ac:dyDescent="0.25">
      <c r="B125" s="9"/>
      <c r="C125" s="9"/>
      <c r="D125" s="9"/>
      <c r="E125" s="9"/>
      <c r="G125" s="2"/>
      <c r="H125" s="9"/>
      <c r="I125" s="9"/>
      <c r="J125" s="9"/>
      <c r="K125" s="9"/>
      <c r="L125" s="11"/>
      <c r="M125" s="9"/>
      <c r="N125" s="9"/>
      <c r="P125" s="10"/>
    </row>
    <row r="126" spans="2:16" x14ac:dyDescent="0.25">
      <c r="B126" s="9"/>
      <c r="C126" s="9"/>
      <c r="D126" s="9"/>
      <c r="E126" s="9"/>
      <c r="G126" s="2"/>
      <c r="H126" s="9"/>
      <c r="I126" s="9"/>
      <c r="J126" s="9"/>
      <c r="K126" s="9"/>
      <c r="L126" s="11"/>
      <c r="M126" s="9"/>
      <c r="N126" s="9"/>
      <c r="P126" s="10"/>
    </row>
    <row r="127" spans="2:16" x14ac:dyDescent="0.25">
      <c r="B127" s="9"/>
      <c r="C127" s="9"/>
      <c r="D127" s="9"/>
      <c r="E127" s="9"/>
      <c r="G127" s="2"/>
      <c r="H127" s="9"/>
      <c r="I127" s="9"/>
      <c r="J127" s="9"/>
      <c r="K127" s="9"/>
      <c r="L127" s="11"/>
      <c r="M127" s="9"/>
      <c r="N127" s="9"/>
      <c r="P127" s="10"/>
    </row>
    <row r="128" spans="2:16" x14ac:dyDescent="0.25">
      <c r="B128" s="9"/>
      <c r="C128" s="9"/>
      <c r="D128" s="9"/>
      <c r="E128" s="9"/>
      <c r="G128" s="2"/>
      <c r="H128" s="9"/>
      <c r="I128" s="9"/>
      <c r="J128" s="9"/>
      <c r="K128" s="9"/>
      <c r="L128" s="11"/>
      <c r="M128" s="9"/>
      <c r="N128" s="9"/>
      <c r="P128" s="10"/>
    </row>
    <row r="129" spans="2:16" x14ac:dyDescent="0.25">
      <c r="B129" s="9"/>
      <c r="C129" s="9"/>
      <c r="D129" s="9"/>
      <c r="E129" s="9"/>
      <c r="G129" s="2"/>
      <c r="H129" s="9"/>
      <c r="I129" s="9"/>
      <c r="J129" s="9"/>
      <c r="K129" s="9"/>
      <c r="L129" s="11"/>
      <c r="M129" s="9"/>
      <c r="N129" s="9"/>
      <c r="P129" s="10"/>
    </row>
    <row r="130" spans="2:16" x14ac:dyDescent="0.25">
      <c r="B130" s="9"/>
      <c r="C130" s="9"/>
      <c r="D130" s="9"/>
      <c r="E130" s="9"/>
      <c r="G130" s="2"/>
      <c r="H130" s="9"/>
      <c r="I130" s="9"/>
      <c r="J130" s="9"/>
      <c r="K130" s="9"/>
      <c r="L130" s="11"/>
      <c r="M130" s="9"/>
      <c r="N130" s="9"/>
      <c r="P130" s="10"/>
    </row>
    <row r="131" spans="2:16" x14ac:dyDescent="0.25">
      <c r="B131" s="9"/>
      <c r="C131" s="9"/>
      <c r="D131" s="9"/>
      <c r="E131" s="9"/>
      <c r="G131" s="2"/>
      <c r="H131" s="9"/>
      <c r="I131" s="9"/>
      <c r="J131" s="9"/>
      <c r="K131" s="9"/>
      <c r="L131" s="11"/>
      <c r="M131" s="9"/>
      <c r="N131" s="9"/>
      <c r="P131" s="10"/>
    </row>
    <row r="132" spans="2:16" x14ac:dyDescent="0.25">
      <c r="B132" s="9"/>
      <c r="C132" s="9"/>
      <c r="D132" s="9"/>
      <c r="E132" s="9"/>
      <c r="G132" s="2"/>
      <c r="H132" s="9"/>
      <c r="I132" s="9"/>
      <c r="J132" s="9"/>
      <c r="K132" s="9"/>
      <c r="L132" s="11"/>
      <c r="M132" s="9"/>
      <c r="N132" s="9"/>
      <c r="P132" s="10"/>
    </row>
    <row r="133" spans="2:16" x14ac:dyDescent="0.25">
      <c r="B133" s="9"/>
      <c r="C133" s="9"/>
      <c r="D133" s="9"/>
      <c r="E133" s="9"/>
      <c r="G133" s="2"/>
      <c r="H133" s="9"/>
      <c r="I133" s="9"/>
      <c r="J133" s="9"/>
      <c r="K133" s="9"/>
      <c r="L133" s="11"/>
      <c r="M133" s="9"/>
      <c r="N133" s="9"/>
      <c r="P133" s="10"/>
    </row>
    <row r="134" spans="2:16" x14ac:dyDescent="0.25">
      <c r="B134" s="9"/>
      <c r="C134" s="9"/>
      <c r="D134" s="9"/>
      <c r="E134" s="9"/>
      <c r="G134" s="2"/>
      <c r="H134" s="9"/>
      <c r="I134" s="9"/>
      <c r="J134" s="9"/>
      <c r="K134" s="9"/>
      <c r="L134" s="11"/>
      <c r="M134" s="9"/>
      <c r="N134" s="9"/>
      <c r="P134" s="10"/>
    </row>
    <row r="135" spans="2:16" x14ac:dyDescent="0.25">
      <c r="B135" s="9"/>
      <c r="C135" s="9"/>
      <c r="D135" s="9"/>
      <c r="E135" s="9"/>
      <c r="G135" s="2"/>
      <c r="H135" s="9"/>
      <c r="I135" s="9"/>
      <c r="J135" s="9"/>
      <c r="K135" s="9"/>
      <c r="L135" s="11"/>
      <c r="M135" s="9"/>
      <c r="N135" s="9"/>
      <c r="P135" s="10"/>
    </row>
    <row r="136" spans="2:16" x14ac:dyDescent="0.25">
      <c r="B136" s="9"/>
      <c r="C136" s="9"/>
      <c r="D136" s="9"/>
      <c r="E136" s="9"/>
      <c r="G136" s="2"/>
      <c r="H136" s="9"/>
      <c r="I136" s="9"/>
      <c r="J136" s="9"/>
      <c r="K136" s="9"/>
      <c r="L136" s="11"/>
      <c r="M136" s="9"/>
      <c r="N136" s="9"/>
      <c r="P136" s="10"/>
    </row>
    <row r="137" spans="2:16" x14ac:dyDescent="0.25">
      <c r="B137" s="9"/>
      <c r="C137" s="9"/>
      <c r="D137" s="9"/>
      <c r="E137" s="9"/>
      <c r="G137" s="2"/>
      <c r="H137" s="9"/>
      <c r="I137" s="9"/>
      <c r="J137" s="9"/>
      <c r="K137" s="9"/>
      <c r="L137" s="11"/>
      <c r="M137" s="9"/>
      <c r="N137" s="9"/>
      <c r="P137" s="10"/>
    </row>
    <row r="138" spans="2:16" x14ac:dyDescent="0.25">
      <c r="B138" s="9"/>
      <c r="C138" s="9"/>
      <c r="D138" s="9"/>
      <c r="E138" s="9"/>
      <c r="G138" s="2"/>
      <c r="H138" s="9"/>
      <c r="I138" s="9"/>
      <c r="J138" s="9"/>
      <c r="K138" s="9"/>
      <c r="L138" s="11"/>
      <c r="M138" s="9"/>
      <c r="N138" s="9"/>
      <c r="P138" s="10"/>
    </row>
    <row r="139" spans="2:16" x14ac:dyDescent="0.25">
      <c r="B139" s="9"/>
      <c r="C139" s="9"/>
      <c r="D139" s="9"/>
      <c r="E139" s="9"/>
      <c r="G139" s="2"/>
      <c r="H139" s="9"/>
      <c r="I139" s="9"/>
      <c r="J139" s="9"/>
      <c r="K139" s="9"/>
      <c r="L139" s="11"/>
      <c r="M139" s="9"/>
      <c r="N139" s="9"/>
      <c r="P139" s="10"/>
    </row>
    <row r="140" spans="2:16" x14ac:dyDescent="0.25">
      <c r="B140" s="9"/>
      <c r="C140" s="9"/>
      <c r="D140" s="9"/>
      <c r="E140" s="9"/>
      <c r="G140" s="2"/>
      <c r="H140" s="9"/>
      <c r="I140" s="9"/>
      <c r="J140" s="9"/>
      <c r="K140" s="9"/>
      <c r="L140" s="11"/>
      <c r="M140" s="9"/>
      <c r="N140" s="9"/>
      <c r="P140" s="10"/>
    </row>
    <row r="141" spans="2:16" x14ac:dyDescent="0.25">
      <c r="B141" s="9"/>
      <c r="C141" s="9"/>
      <c r="D141" s="9"/>
      <c r="E141" s="9"/>
      <c r="G141" s="2"/>
      <c r="H141" s="9"/>
      <c r="I141" s="9"/>
      <c r="J141" s="9"/>
      <c r="K141" s="9"/>
      <c r="L141" s="11"/>
      <c r="M141" s="9"/>
      <c r="N141" s="9"/>
      <c r="P141" s="10"/>
    </row>
    <row r="142" spans="2:16" x14ac:dyDescent="0.25">
      <c r="B142" s="9"/>
      <c r="C142" s="9"/>
      <c r="D142" s="9"/>
      <c r="E142" s="9"/>
      <c r="G142" s="2"/>
      <c r="H142" s="9"/>
      <c r="I142" s="9"/>
      <c r="J142" s="9"/>
      <c r="K142" s="9"/>
      <c r="L142" s="11"/>
      <c r="M142" s="9"/>
      <c r="N142" s="9"/>
      <c r="P142" s="10"/>
    </row>
    <row r="143" spans="2:16" x14ac:dyDescent="0.25">
      <c r="B143" s="9"/>
      <c r="C143" s="9"/>
      <c r="D143" s="9"/>
      <c r="E143" s="9"/>
      <c r="G143" s="2"/>
      <c r="H143" s="9"/>
      <c r="I143" s="9"/>
      <c r="J143" s="9"/>
      <c r="K143" s="9"/>
      <c r="L143" s="11"/>
      <c r="M143" s="9"/>
      <c r="N143" s="9"/>
      <c r="P143" s="10"/>
    </row>
    <row r="144" spans="2:16" x14ac:dyDescent="0.25">
      <c r="B144" s="9"/>
      <c r="C144" s="9"/>
      <c r="D144" s="9"/>
      <c r="E144" s="9"/>
      <c r="G144" s="2"/>
      <c r="H144" s="9"/>
      <c r="I144" s="9"/>
      <c r="J144" s="9"/>
      <c r="K144" s="9"/>
      <c r="L144" s="11"/>
      <c r="M144" s="9"/>
      <c r="N144" s="9"/>
      <c r="P144" s="10"/>
    </row>
    <row r="145" spans="2:16" x14ac:dyDescent="0.25">
      <c r="B145" s="9"/>
      <c r="C145" s="9"/>
      <c r="D145" s="9"/>
      <c r="E145" s="9"/>
      <c r="G145" s="2"/>
      <c r="H145" s="9"/>
      <c r="I145" s="9"/>
      <c r="J145" s="9"/>
      <c r="K145" s="9"/>
      <c r="L145" s="11"/>
      <c r="M145" s="9"/>
      <c r="N145" s="9"/>
      <c r="P145" s="10"/>
    </row>
    <row r="146" spans="2:16" x14ac:dyDescent="0.25">
      <c r="B146" s="9"/>
      <c r="C146" s="9"/>
      <c r="D146" s="9"/>
      <c r="E146" s="9"/>
      <c r="G146" s="2"/>
      <c r="H146" s="9"/>
      <c r="I146" s="9"/>
      <c r="J146" s="9"/>
      <c r="K146" s="9"/>
      <c r="L146" s="11"/>
      <c r="M146" s="9"/>
      <c r="N146" s="9"/>
      <c r="P146" s="10"/>
    </row>
    <row r="147" spans="2:16" x14ac:dyDescent="0.25">
      <c r="B147" s="9"/>
      <c r="C147" s="9"/>
      <c r="D147" s="9"/>
      <c r="E147" s="9"/>
      <c r="G147" s="2"/>
      <c r="H147" s="9"/>
      <c r="I147" s="9"/>
      <c r="J147" s="9"/>
      <c r="K147" s="9"/>
      <c r="L147" s="11"/>
      <c r="M147" s="9"/>
      <c r="N147" s="9"/>
      <c r="P147" s="10"/>
    </row>
    <row r="148" spans="2:16" x14ac:dyDescent="0.25">
      <c r="B148" s="9"/>
      <c r="C148" s="9"/>
      <c r="D148" s="9"/>
      <c r="E148" s="9"/>
      <c r="G148" s="2"/>
      <c r="H148" s="9"/>
      <c r="I148" s="9"/>
      <c r="J148" s="9"/>
      <c r="K148" s="9"/>
      <c r="L148" s="11"/>
      <c r="M148" s="9"/>
      <c r="N148" s="9"/>
      <c r="P148" s="10"/>
    </row>
    <row r="149" spans="2:16" x14ac:dyDescent="0.25">
      <c r="B149" s="9"/>
      <c r="C149" s="9"/>
      <c r="D149" s="9"/>
      <c r="E149" s="9"/>
      <c r="G149" s="2"/>
      <c r="H149" s="9"/>
      <c r="I149" s="9"/>
      <c r="J149" s="9"/>
      <c r="K149" s="9"/>
      <c r="L149" s="11"/>
      <c r="M149" s="9"/>
      <c r="N149" s="9"/>
      <c r="P149" s="10"/>
    </row>
    <row r="150" spans="2:16" x14ac:dyDescent="0.25">
      <c r="B150" s="9"/>
      <c r="C150" s="9"/>
      <c r="D150" s="9"/>
      <c r="E150" s="9"/>
      <c r="G150" s="2"/>
      <c r="H150" s="9"/>
      <c r="I150" s="9"/>
      <c r="J150" s="9"/>
      <c r="K150" s="9"/>
      <c r="L150" s="11"/>
      <c r="M150" s="9"/>
      <c r="N150" s="9"/>
      <c r="P150" s="10"/>
    </row>
    <row r="151" spans="2:16" x14ac:dyDescent="0.25">
      <c r="B151" s="9"/>
      <c r="C151" s="9"/>
      <c r="D151" s="9"/>
      <c r="E151" s="9"/>
      <c r="G151" s="2"/>
      <c r="H151" s="9"/>
      <c r="I151" s="9"/>
      <c r="J151" s="9"/>
      <c r="K151" s="9"/>
      <c r="L151" s="11"/>
      <c r="M151" s="9"/>
      <c r="N151" s="9"/>
      <c r="P151" s="10"/>
    </row>
    <row r="152" spans="2:16" x14ac:dyDescent="0.25">
      <c r="B152" s="9"/>
      <c r="C152" s="9"/>
      <c r="D152" s="9"/>
      <c r="E152" s="9"/>
      <c r="G152" s="2"/>
      <c r="H152" s="9"/>
      <c r="I152" s="9"/>
      <c r="J152" s="9"/>
      <c r="K152" s="9"/>
      <c r="L152" s="11"/>
      <c r="M152" s="9"/>
      <c r="N152" s="9"/>
      <c r="P152" s="10"/>
    </row>
    <row r="153" spans="2:16" x14ac:dyDescent="0.25">
      <c r="B153" s="9"/>
      <c r="C153" s="9"/>
      <c r="D153" s="9"/>
      <c r="E153" s="9"/>
      <c r="G153" s="2"/>
      <c r="H153" s="9"/>
      <c r="I153" s="9"/>
      <c r="J153" s="9"/>
      <c r="K153" s="9"/>
      <c r="L153" s="11"/>
      <c r="M153" s="9"/>
      <c r="N153" s="9"/>
      <c r="P153" s="10"/>
    </row>
    <row r="154" spans="2:16" x14ac:dyDescent="0.25">
      <c r="B154" s="9"/>
      <c r="C154" s="9"/>
      <c r="D154" s="9"/>
      <c r="E154" s="9"/>
      <c r="G154" s="2"/>
      <c r="H154" s="9"/>
      <c r="I154" s="9"/>
      <c r="J154" s="9"/>
      <c r="K154" s="9"/>
      <c r="L154" s="11"/>
      <c r="M154" s="9"/>
      <c r="N154" s="9"/>
      <c r="P154" s="10"/>
    </row>
    <row r="155" spans="2:16" x14ac:dyDescent="0.25">
      <c r="B155" s="9"/>
      <c r="C155" s="9"/>
      <c r="D155" s="9"/>
      <c r="E155" s="9"/>
      <c r="G155" s="2"/>
      <c r="H155" s="9"/>
      <c r="I155" s="9"/>
      <c r="J155" s="9"/>
      <c r="K155" s="9"/>
      <c r="L155" s="11"/>
      <c r="M155" s="9"/>
      <c r="N155" s="9"/>
      <c r="P155" s="10"/>
    </row>
    <row r="156" spans="2:16" x14ac:dyDescent="0.25">
      <c r="B156" s="9"/>
      <c r="C156" s="9"/>
      <c r="D156" s="9"/>
      <c r="E156" s="9"/>
      <c r="G156" s="2"/>
      <c r="H156" s="9"/>
      <c r="I156" s="9"/>
      <c r="J156" s="9"/>
      <c r="K156" s="9"/>
      <c r="L156" s="11"/>
      <c r="M156" s="9"/>
      <c r="N156" s="9"/>
      <c r="P156" s="10"/>
    </row>
    <row r="157" spans="2:16" x14ac:dyDescent="0.25">
      <c r="B157" s="9"/>
      <c r="C157" s="9"/>
      <c r="D157" s="9"/>
      <c r="E157" s="9"/>
      <c r="G157" s="2"/>
      <c r="H157" s="9"/>
      <c r="I157" s="9"/>
      <c r="J157" s="9"/>
      <c r="K157" s="9"/>
      <c r="L157" s="11"/>
      <c r="M157" s="9"/>
      <c r="N157" s="9"/>
      <c r="P157" s="10"/>
    </row>
    <row r="158" spans="2:16" x14ac:dyDescent="0.25">
      <c r="B158" s="9"/>
      <c r="C158" s="9"/>
      <c r="D158" s="9"/>
      <c r="E158" s="9"/>
      <c r="G158" s="2"/>
      <c r="H158" s="9"/>
      <c r="I158" s="9"/>
      <c r="J158" s="9"/>
      <c r="K158" s="9"/>
      <c r="L158" s="11"/>
      <c r="M158" s="9"/>
      <c r="N158" s="9"/>
      <c r="P158" s="10"/>
    </row>
    <row r="159" spans="2:16" x14ac:dyDescent="0.25">
      <c r="B159" s="9"/>
      <c r="C159" s="9"/>
      <c r="D159" s="9"/>
      <c r="E159" s="9"/>
      <c r="G159" s="2"/>
      <c r="H159" s="9"/>
      <c r="I159" s="9"/>
      <c r="J159" s="9"/>
      <c r="K159" s="9"/>
      <c r="L159" s="11"/>
      <c r="M159" s="9"/>
      <c r="N159" s="9"/>
      <c r="P159" s="10"/>
    </row>
    <row r="160" spans="2:16" x14ac:dyDescent="0.25">
      <c r="B160" s="9"/>
      <c r="C160" s="9"/>
      <c r="D160" s="9"/>
      <c r="E160" s="9"/>
      <c r="G160" s="2"/>
      <c r="H160" s="9"/>
      <c r="I160" s="9"/>
      <c r="J160" s="9"/>
      <c r="K160" s="9"/>
      <c r="L160" s="11"/>
      <c r="M160" s="9"/>
      <c r="N160" s="9"/>
      <c r="P160" s="10"/>
    </row>
    <row r="161" spans="2:16" x14ac:dyDescent="0.25">
      <c r="B161" s="9"/>
      <c r="C161" s="9"/>
      <c r="D161" s="9"/>
      <c r="E161" s="9"/>
      <c r="G161" s="2"/>
      <c r="H161" s="9"/>
      <c r="I161" s="9"/>
      <c r="J161" s="9"/>
      <c r="K161" s="9"/>
      <c r="L161" s="11"/>
      <c r="M161" s="9"/>
      <c r="N161" s="9"/>
      <c r="P161" s="10"/>
    </row>
    <row r="162" spans="2:16" x14ac:dyDescent="0.25">
      <c r="B162" s="9"/>
      <c r="C162" s="9"/>
      <c r="D162" s="9"/>
      <c r="E162" s="9"/>
      <c r="G162" s="2"/>
      <c r="H162" s="9"/>
      <c r="I162" s="9"/>
      <c r="J162" s="9"/>
      <c r="K162" s="9"/>
      <c r="L162" s="11"/>
      <c r="M162" s="9"/>
      <c r="N162" s="9"/>
      <c r="P162" s="10"/>
    </row>
    <row r="163" spans="2:16" x14ac:dyDescent="0.25">
      <c r="B163" s="9"/>
      <c r="C163" s="9"/>
      <c r="D163" s="9"/>
      <c r="E163" s="9"/>
      <c r="G163" s="2"/>
      <c r="H163" s="9"/>
      <c r="I163" s="9"/>
      <c r="J163" s="9"/>
      <c r="K163" s="9"/>
      <c r="L163" s="11"/>
      <c r="M163" s="9"/>
      <c r="N163" s="9"/>
      <c r="P163" s="10"/>
    </row>
  </sheetData>
  <mergeCells count="2">
    <mergeCell ref="A4:M4"/>
    <mergeCell ref="N4:S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3"/>
  <sheetViews>
    <sheetView topLeftCell="A7" workbookViewId="0">
      <selection activeCell="B7" sqref="B7"/>
    </sheetView>
  </sheetViews>
  <sheetFormatPr defaultRowHeight="15" x14ac:dyDescent="0.25"/>
  <cols>
    <col min="1" max="1" width="9.140625" style="12"/>
    <col min="2" max="3" width="9.140625" style="14"/>
    <col min="12" max="12" width="38.7109375" customWidth="1"/>
    <col min="13" max="13" width="17.85546875" customWidth="1"/>
    <col min="14" max="14" width="19.5703125" customWidth="1"/>
    <col min="15" max="15" width="18.7109375" customWidth="1"/>
  </cols>
  <sheetData>
    <row r="1" spans="1:15" x14ac:dyDescent="0.25">
      <c r="A1" s="19" t="s">
        <v>518</v>
      </c>
      <c r="D1" s="19"/>
      <c r="E1" s="19"/>
      <c r="F1" s="19"/>
      <c r="G1" s="19"/>
      <c r="H1" s="19"/>
      <c r="I1" s="19"/>
      <c r="J1" s="19"/>
      <c r="K1" s="19"/>
      <c r="L1" s="19"/>
      <c r="M1" s="19"/>
      <c r="N1" s="19"/>
      <c r="O1" s="19"/>
    </row>
    <row r="2" spans="1:15" x14ac:dyDescent="0.25">
      <c r="A2" s="19" t="s">
        <v>0</v>
      </c>
      <c r="D2" s="19"/>
      <c r="E2" s="19"/>
      <c r="F2" s="19"/>
      <c r="G2" s="19"/>
      <c r="H2" s="19"/>
      <c r="I2" s="19"/>
      <c r="J2" s="19"/>
      <c r="K2" s="19"/>
      <c r="L2" s="19"/>
      <c r="M2" s="19"/>
      <c r="N2" s="19"/>
      <c r="O2" s="19"/>
    </row>
    <row r="3" spans="1:15" x14ac:dyDescent="0.25">
      <c r="A3" s="19" t="s">
        <v>1</v>
      </c>
      <c r="D3" s="19"/>
      <c r="E3" s="19"/>
      <c r="F3" s="19"/>
      <c r="G3" s="19"/>
      <c r="H3" s="19"/>
      <c r="I3" s="19"/>
      <c r="J3" s="19"/>
      <c r="K3" s="19"/>
      <c r="L3" s="19"/>
      <c r="M3" s="19"/>
      <c r="N3" s="19"/>
      <c r="O3" s="19"/>
    </row>
    <row r="4" spans="1:15" x14ac:dyDescent="0.25">
      <c r="A4" s="19" t="s">
        <v>2</v>
      </c>
      <c r="D4" s="19"/>
      <c r="E4" s="19"/>
      <c r="F4" s="19"/>
      <c r="G4" s="19"/>
      <c r="H4" s="19"/>
      <c r="I4" s="19"/>
      <c r="J4" s="19"/>
      <c r="K4" s="19"/>
      <c r="L4" s="19"/>
      <c r="M4" s="19"/>
      <c r="N4" s="19"/>
      <c r="O4" s="19"/>
    </row>
    <row r="5" spans="1:15" x14ac:dyDescent="0.25">
      <c r="A5" s="19" t="s">
        <v>3</v>
      </c>
      <c r="D5" s="19"/>
      <c r="E5" s="19"/>
      <c r="F5" s="19"/>
      <c r="G5" s="19"/>
      <c r="H5" s="19"/>
      <c r="I5" s="19"/>
      <c r="J5" s="19"/>
      <c r="K5" s="19"/>
      <c r="L5" s="19"/>
      <c r="M5" s="19"/>
      <c r="N5" s="19"/>
      <c r="O5" s="19"/>
    </row>
    <row r="6" spans="1:15" x14ac:dyDescent="0.25">
      <c r="A6" s="19" t="s">
        <v>4</v>
      </c>
      <c r="B6" s="14" t="s">
        <v>5</v>
      </c>
      <c r="C6" s="14" t="s">
        <v>6</v>
      </c>
      <c r="D6" s="19" t="s">
        <v>7</v>
      </c>
      <c r="E6" s="19" t="s">
        <v>8</v>
      </c>
      <c r="F6" s="19" t="s">
        <v>9</v>
      </c>
      <c r="G6" s="19" t="s">
        <v>421</v>
      </c>
      <c r="H6" s="19" t="s">
        <v>10</v>
      </c>
      <c r="I6" s="19" t="s">
        <v>422</v>
      </c>
      <c r="J6" s="19" t="s">
        <v>423</v>
      </c>
      <c r="K6" s="19" t="s">
        <v>424</v>
      </c>
      <c r="L6" s="19" t="s">
        <v>11</v>
      </c>
      <c r="M6" s="19" t="s">
        <v>425</v>
      </c>
      <c r="N6" s="19" t="s">
        <v>426</v>
      </c>
      <c r="O6" s="19" t="s">
        <v>427</v>
      </c>
    </row>
    <row r="7" spans="1:15" x14ac:dyDescent="0.25">
      <c r="A7" s="19">
        <v>10120</v>
      </c>
      <c r="B7" s="14" t="s">
        <v>12</v>
      </c>
      <c r="C7" s="14" t="s">
        <v>13</v>
      </c>
      <c r="D7" s="19" t="s">
        <v>14</v>
      </c>
      <c r="E7" s="19" t="s">
        <v>15</v>
      </c>
      <c r="F7" s="19" t="s">
        <v>16</v>
      </c>
      <c r="G7" s="19"/>
      <c r="H7" s="19" t="s">
        <v>17</v>
      </c>
      <c r="I7" s="19">
        <v>12289</v>
      </c>
      <c r="J7" s="19">
        <v>79429</v>
      </c>
      <c r="K7" s="19"/>
      <c r="L7" s="19" t="s">
        <v>18</v>
      </c>
      <c r="M7" s="19"/>
      <c r="N7" s="19"/>
      <c r="O7" s="19"/>
    </row>
    <row r="8" spans="1:15" x14ac:dyDescent="0.25">
      <c r="A8" s="19">
        <v>10142</v>
      </c>
      <c r="B8" s="14" t="s">
        <v>20</v>
      </c>
      <c r="C8" s="14" t="s">
        <v>21</v>
      </c>
      <c r="D8" s="19" t="s">
        <v>22</v>
      </c>
      <c r="E8" s="19" t="s">
        <v>23</v>
      </c>
      <c r="F8" s="19" t="s">
        <v>24</v>
      </c>
      <c r="G8" s="19"/>
      <c r="H8" s="19" t="s">
        <v>17</v>
      </c>
      <c r="I8" s="19">
        <v>12371</v>
      </c>
      <c r="J8" s="19">
        <v>87344</v>
      </c>
      <c r="K8" s="19"/>
      <c r="L8" s="19" t="s">
        <v>25</v>
      </c>
      <c r="M8" s="19"/>
      <c r="N8" s="19"/>
      <c r="O8" s="19"/>
    </row>
    <row r="9" spans="1:15" x14ac:dyDescent="0.25">
      <c r="A9" s="19">
        <v>10488</v>
      </c>
      <c r="B9" s="14" t="s">
        <v>26</v>
      </c>
      <c r="C9" s="14" t="s">
        <v>27</v>
      </c>
      <c r="D9" s="19" t="s">
        <v>28</v>
      </c>
      <c r="E9" s="19" t="s">
        <v>15</v>
      </c>
      <c r="F9" s="19" t="s">
        <v>29</v>
      </c>
      <c r="G9" s="19" t="s">
        <v>428</v>
      </c>
      <c r="H9" s="19" t="s">
        <v>30</v>
      </c>
      <c r="I9" s="19">
        <v>12725</v>
      </c>
      <c r="J9" s="19">
        <v>101138</v>
      </c>
      <c r="K9" s="19"/>
      <c r="L9" s="19" t="s">
        <v>31</v>
      </c>
      <c r="M9" s="19"/>
      <c r="N9" s="19"/>
      <c r="O9" s="19"/>
    </row>
    <row r="10" spans="1:15" x14ac:dyDescent="0.25">
      <c r="A10" s="19">
        <v>10556</v>
      </c>
      <c r="B10" s="14" t="s">
        <v>32</v>
      </c>
      <c r="C10" s="14" t="s">
        <v>32</v>
      </c>
      <c r="D10" s="19" t="s">
        <v>14</v>
      </c>
      <c r="E10" s="19" t="s">
        <v>15</v>
      </c>
      <c r="F10" s="19" t="s">
        <v>33</v>
      </c>
      <c r="G10" s="19" t="s">
        <v>428</v>
      </c>
      <c r="H10" s="19" t="s">
        <v>17</v>
      </c>
      <c r="I10" s="19">
        <v>14152</v>
      </c>
      <c r="J10" s="19">
        <v>126600</v>
      </c>
      <c r="K10" s="19"/>
      <c r="L10" s="19" t="s">
        <v>18</v>
      </c>
      <c r="M10" s="19"/>
      <c r="N10" s="19"/>
      <c r="O10" s="19"/>
    </row>
    <row r="11" spans="1:15" x14ac:dyDescent="0.25">
      <c r="A11" s="19">
        <v>10663</v>
      </c>
      <c r="B11" s="14" t="s">
        <v>34</v>
      </c>
      <c r="C11" s="14" t="s">
        <v>35</v>
      </c>
      <c r="D11" s="19" t="s">
        <v>14</v>
      </c>
      <c r="E11" s="19" t="s">
        <v>15</v>
      </c>
      <c r="F11" s="19" t="s">
        <v>36</v>
      </c>
      <c r="G11" s="19"/>
      <c r="H11" s="19" t="s">
        <v>17</v>
      </c>
      <c r="I11" s="19"/>
      <c r="J11" s="19">
        <v>117960</v>
      </c>
      <c r="K11" s="19"/>
      <c r="L11" s="19" t="s">
        <v>18</v>
      </c>
      <c r="M11" s="19"/>
      <c r="N11" s="19"/>
      <c r="O11" s="19"/>
    </row>
    <row r="12" spans="1:15" x14ac:dyDescent="0.25">
      <c r="A12" s="19">
        <v>11487</v>
      </c>
      <c r="B12" s="14" t="s">
        <v>37</v>
      </c>
      <c r="C12" s="14" t="s">
        <v>38</v>
      </c>
      <c r="D12" s="19" t="s">
        <v>14</v>
      </c>
      <c r="E12" s="19" t="s">
        <v>15</v>
      </c>
      <c r="F12" s="19" t="s">
        <v>39</v>
      </c>
      <c r="G12" s="19" t="s">
        <v>428</v>
      </c>
      <c r="H12" s="19" t="s">
        <v>17</v>
      </c>
      <c r="I12" s="19">
        <v>19790</v>
      </c>
      <c r="J12" s="19">
        <v>168492</v>
      </c>
      <c r="K12" s="19"/>
      <c r="L12" s="19" t="s">
        <v>18</v>
      </c>
      <c r="M12" s="19"/>
      <c r="N12" s="19"/>
      <c r="O12" s="19"/>
    </row>
    <row r="13" spans="1:15" x14ac:dyDescent="0.25">
      <c r="A13" s="19">
        <v>11578</v>
      </c>
      <c r="B13" s="14" t="s">
        <v>40</v>
      </c>
      <c r="C13" s="14" t="s">
        <v>41</v>
      </c>
      <c r="D13" s="19" t="s">
        <v>14</v>
      </c>
      <c r="E13" s="19" t="s">
        <v>15</v>
      </c>
      <c r="F13" s="19" t="s">
        <v>42</v>
      </c>
      <c r="G13" s="19"/>
      <c r="H13" s="19" t="s">
        <v>17</v>
      </c>
      <c r="I13" s="19">
        <v>20049</v>
      </c>
      <c r="J13" s="19">
        <v>164361</v>
      </c>
      <c r="K13" s="19"/>
      <c r="L13" s="19" t="s">
        <v>18</v>
      </c>
      <c r="M13" s="19"/>
      <c r="N13" s="19"/>
      <c r="O13" s="19"/>
    </row>
    <row r="14" spans="1:15" x14ac:dyDescent="0.25">
      <c r="A14" s="19">
        <v>11653</v>
      </c>
      <c r="B14" s="14" t="s">
        <v>43</v>
      </c>
      <c r="C14" s="14" t="s">
        <v>44</v>
      </c>
      <c r="D14" s="19" t="s">
        <v>14</v>
      </c>
      <c r="E14" s="19" t="s">
        <v>15</v>
      </c>
      <c r="F14" s="19" t="s">
        <v>45</v>
      </c>
      <c r="G14" s="19"/>
      <c r="H14" s="19" t="s">
        <v>17</v>
      </c>
      <c r="I14" s="19">
        <v>19635</v>
      </c>
      <c r="J14" s="19">
        <v>167868</v>
      </c>
      <c r="K14" s="19"/>
      <c r="L14" s="19" t="s">
        <v>46</v>
      </c>
      <c r="M14" s="19"/>
      <c r="N14" s="19"/>
      <c r="O14" s="19"/>
    </row>
    <row r="15" spans="1:15" x14ac:dyDescent="0.25">
      <c r="A15" s="19">
        <v>11669</v>
      </c>
      <c r="B15" s="14" t="s">
        <v>47</v>
      </c>
      <c r="C15" s="14" t="s">
        <v>47</v>
      </c>
      <c r="D15" s="19" t="s">
        <v>14</v>
      </c>
      <c r="E15" s="19" t="s">
        <v>15</v>
      </c>
      <c r="F15" s="19" t="s">
        <v>48</v>
      </c>
      <c r="G15" s="19"/>
      <c r="H15" s="19" t="s">
        <v>17</v>
      </c>
      <c r="I15" s="19">
        <v>34350</v>
      </c>
      <c r="J15" s="19">
        <v>195152</v>
      </c>
      <c r="K15" s="19"/>
      <c r="L15" s="19" t="s">
        <v>18</v>
      </c>
      <c r="M15" s="19"/>
      <c r="N15" s="19"/>
      <c r="O15" s="19"/>
    </row>
    <row r="16" spans="1:15" x14ac:dyDescent="0.25">
      <c r="A16" s="19">
        <v>11849</v>
      </c>
      <c r="B16" s="14" t="s">
        <v>49</v>
      </c>
      <c r="C16" s="14" t="s">
        <v>50</v>
      </c>
      <c r="D16" s="19" t="s">
        <v>51</v>
      </c>
      <c r="E16" s="19" t="s">
        <v>15</v>
      </c>
      <c r="F16" s="19" t="s">
        <v>52</v>
      </c>
      <c r="G16" s="19"/>
      <c r="H16" s="19" t="s">
        <v>17</v>
      </c>
      <c r="I16" s="19">
        <v>30343</v>
      </c>
      <c r="J16" s="19">
        <v>196643</v>
      </c>
      <c r="K16" s="19"/>
      <c r="L16" s="19" t="s">
        <v>18</v>
      </c>
      <c r="M16" s="19"/>
      <c r="N16" s="19"/>
      <c r="O16" s="19"/>
    </row>
    <row r="17" spans="1:15" x14ac:dyDescent="0.25">
      <c r="A17" s="19">
        <v>12272</v>
      </c>
      <c r="B17" s="14" t="s">
        <v>53</v>
      </c>
      <c r="C17" s="14" t="s">
        <v>53</v>
      </c>
      <c r="D17" s="19" t="s">
        <v>14</v>
      </c>
      <c r="E17" s="19" t="s">
        <v>15</v>
      </c>
      <c r="F17" s="19" t="s">
        <v>54</v>
      </c>
      <c r="G17" s="19"/>
      <c r="H17" s="19" t="s">
        <v>17</v>
      </c>
      <c r="I17" s="19">
        <v>35975</v>
      </c>
      <c r="J17" s="19">
        <v>213780</v>
      </c>
      <c r="K17" s="19"/>
      <c r="L17" s="19" t="s">
        <v>18</v>
      </c>
      <c r="M17" s="19"/>
      <c r="N17" s="19"/>
      <c r="O17" s="19"/>
    </row>
    <row r="18" spans="1:15" x14ac:dyDescent="0.25">
      <c r="A18" s="19">
        <v>12933</v>
      </c>
      <c r="B18" s="14" t="s">
        <v>55</v>
      </c>
      <c r="C18" s="14" t="s">
        <v>56</v>
      </c>
      <c r="D18" s="19" t="s">
        <v>57</v>
      </c>
      <c r="E18" s="19" t="s">
        <v>58</v>
      </c>
      <c r="F18" s="19" t="s">
        <v>59</v>
      </c>
      <c r="G18" s="19"/>
      <c r="H18" s="19" t="s">
        <v>17</v>
      </c>
      <c r="I18" s="19">
        <v>37363</v>
      </c>
      <c r="J18" s="19">
        <v>221066</v>
      </c>
      <c r="K18" s="19" t="s">
        <v>429</v>
      </c>
      <c r="L18" s="19" t="s">
        <v>18</v>
      </c>
      <c r="M18" s="19" t="s">
        <v>430</v>
      </c>
      <c r="N18" s="19"/>
      <c r="O18" s="19"/>
    </row>
    <row r="19" spans="1:15" x14ac:dyDescent="0.25">
      <c r="A19" s="19">
        <v>13280</v>
      </c>
      <c r="B19" s="14" t="s">
        <v>60</v>
      </c>
      <c r="C19" s="14" t="s">
        <v>61</v>
      </c>
      <c r="D19" s="19" t="s">
        <v>57</v>
      </c>
      <c r="E19" s="19" t="s">
        <v>15</v>
      </c>
      <c r="F19" s="19" t="s">
        <v>62</v>
      </c>
      <c r="G19" s="19"/>
      <c r="H19" s="19" t="s">
        <v>17</v>
      </c>
      <c r="I19" s="19">
        <v>37350</v>
      </c>
      <c r="J19" s="19">
        <v>239091</v>
      </c>
      <c r="K19" s="19" t="s">
        <v>429</v>
      </c>
      <c r="L19" s="19" t="s">
        <v>18</v>
      </c>
      <c r="M19" s="19" t="s">
        <v>431</v>
      </c>
      <c r="N19" s="19" t="s">
        <v>432</v>
      </c>
      <c r="O19" s="19"/>
    </row>
    <row r="20" spans="1:15" x14ac:dyDescent="0.25">
      <c r="A20" s="19">
        <v>13900</v>
      </c>
      <c r="B20" s="14" t="s">
        <v>63</v>
      </c>
      <c r="C20" s="14" t="s">
        <v>64</v>
      </c>
      <c r="D20" s="19" t="s">
        <v>65</v>
      </c>
      <c r="E20" s="19" t="s">
        <v>66</v>
      </c>
      <c r="F20" s="19" t="s">
        <v>67</v>
      </c>
      <c r="G20" s="19"/>
      <c r="H20" s="19" t="s">
        <v>17</v>
      </c>
      <c r="I20" s="19">
        <v>36653</v>
      </c>
      <c r="J20" s="19">
        <v>259776</v>
      </c>
      <c r="K20" s="19"/>
      <c r="L20" s="19" t="s">
        <v>68</v>
      </c>
      <c r="M20" s="19"/>
      <c r="N20" s="19"/>
      <c r="O20" s="19"/>
    </row>
    <row r="21" spans="1:15" x14ac:dyDescent="0.25">
      <c r="A21" s="19">
        <v>14134</v>
      </c>
      <c r="B21" s="14" t="s">
        <v>69</v>
      </c>
      <c r="C21" s="14" t="s">
        <v>70</v>
      </c>
      <c r="D21" s="19" t="s">
        <v>71</v>
      </c>
      <c r="E21" s="19" t="s">
        <v>15</v>
      </c>
      <c r="F21" s="19" t="s">
        <v>72</v>
      </c>
      <c r="G21" s="19"/>
      <c r="H21" s="19" t="s">
        <v>17</v>
      </c>
      <c r="I21" s="19">
        <v>42294</v>
      </c>
      <c r="J21" s="19">
        <v>260007</v>
      </c>
      <c r="K21" s="19"/>
      <c r="L21" s="19" t="s">
        <v>18</v>
      </c>
      <c r="M21" s="19"/>
      <c r="N21" s="19"/>
      <c r="O21" s="19"/>
    </row>
    <row r="22" spans="1:15" x14ac:dyDescent="0.25">
      <c r="A22" s="19">
        <v>14147</v>
      </c>
      <c r="B22" s="14" t="s">
        <v>73</v>
      </c>
      <c r="C22" s="14" t="s">
        <v>73</v>
      </c>
      <c r="D22" s="19" t="s">
        <v>74</v>
      </c>
      <c r="E22" s="19" t="s">
        <v>66</v>
      </c>
      <c r="F22" s="19" t="s">
        <v>519</v>
      </c>
      <c r="G22" s="19"/>
      <c r="H22" s="19" t="s">
        <v>17</v>
      </c>
      <c r="I22" s="19"/>
      <c r="J22" s="19">
        <v>257790</v>
      </c>
      <c r="K22" s="19"/>
      <c r="L22" s="19" t="s">
        <v>18</v>
      </c>
      <c r="M22" s="19"/>
      <c r="N22" s="19"/>
      <c r="O22" s="19"/>
    </row>
    <row r="23" spans="1:15" x14ac:dyDescent="0.25">
      <c r="A23" s="19">
        <v>14183</v>
      </c>
      <c r="B23" s="14" t="s">
        <v>75</v>
      </c>
      <c r="C23" s="14" t="s">
        <v>75</v>
      </c>
      <c r="D23" s="19" t="s">
        <v>65</v>
      </c>
      <c r="E23" s="19" t="s">
        <v>66</v>
      </c>
      <c r="F23" s="19" t="s">
        <v>76</v>
      </c>
      <c r="G23" s="19"/>
      <c r="H23" s="19" t="s">
        <v>17</v>
      </c>
      <c r="I23" s="19"/>
      <c r="J23" s="19">
        <v>262470</v>
      </c>
      <c r="K23" s="19"/>
      <c r="L23" s="19" t="s">
        <v>18</v>
      </c>
      <c r="M23" s="19"/>
      <c r="N23" s="19"/>
      <c r="O23" s="19"/>
    </row>
    <row r="24" spans="1:15" x14ac:dyDescent="0.25">
      <c r="A24" s="19">
        <v>14200</v>
      </c>
      <c r="B24" s="14" t="s">
        <v>77</v>
      </c>
      <c r="C24" s="14" t="s">
        <v>78</v>
      </c>
      <c r="D24" s="19" t="s">
        <v>28</v>
      </c>
      <c r="E24" s="19" t="s">
        <v>15</v>
      </c>
      <c r="F24" s="19" t="s">
        <v>79</v>
      </c>
      <c r="G24" s="19"/>
      <c r="H24" s="19" t="s">
        <v>17</v>
      </c>
      <c r="I24" s="19"/>
      <c r="J24" s="19">
        <v>251473</v>
      </c>
      <c r="K24" s="19"/>
      <c r="L24" s="19" t="s">
        <v>18</v>
      </c>
      <c r="M24" s="19"/>
      <c r="N24" s="19"/>
      <c r="O24" s="19"/>
    </row>
    <row r="25" spans="1:15" x14ac:dyDescent="0.25">
      <c r="A25" s="19">
        <v>14303</v>
      </c>
      <c r="B25" s="14" t="s">
        <v>80</v>
      </c>
      <c r="C25" s="14" t="s">
        <v>81</v>
      </c>
      <c r="D25" s="19" t="s">
        <v>71</v>
      </c>
      <c r="E25" s="19" t="s">
        <v>66</v>
      </c>
      <c r="F25" s="19" t="s">
        <v>82</v>
      </c>
      <c r="G25" s="19"/>
      <c r="H25" s="19" t="s">
        <v>17</v>
      </c>
      <c r="I25" s="19">
        <v>42737</v>
      </c>
      <c r="J25" s="19">
        <v>263517</v>
      </c>
      <c r="K25" s="19"/>
      <c r="L25" s="19" t="s">
        <v>18</v>
      </c>
      <c r="M25" s="19"/>
      <c r="N25" s="19"/>
      <c r="O25" s="19"/>
    </row>
    <row r="26" spans="1:15" x14ac:dyDescent="0.25">
      <c r="A26" s="19">
        <v>14304</v>
      </c>
      <c r="B26" s="14" t="s">
        <v>83</v>
      </c>
      <c r="C26" s="14" t="s">
        <v>84</v>
      </c>
      <c r="D26" s="19" t="s">
        <v>14</v>
      </c>
      <c r="E26" s="19" t="s">
        <v>66</v>
      </c>
      <c r="F26" s="19" t="s">
        <v>62</v>
      </c>
      <c r="G26" s="19" t="s">
        <v>428</v>
      </c>
      <c r="H26" s="19" t="s">
        <v>17</v>
      </c>
      <c r="I26" s="19">
        <v>42523</v>
      </c>
      <c r="J26" s="19">
        <v>263097</v>
      </c>
      <c r="K26" s="19"/>
      <c r="L26" s="19" t="s">
        <v>18</v>
      </c>
      <c r="M26" s="19"/>
      <c r="N26" s="19"/>
      <c r="O26" s="19"/>
    </row>
    <row r="27" spans="1:15" x14ac:dyDescent="0.25">
      <c r="A27" s="19">
        <v>14398</v>
      </c>
      <c r="B27" s="14" t="s">
        <v>85</v>
      </c>
      <c r="C27" s="14" t="s">
        <v>86</v>
      </c>
      <c r="D27" s="19" t="s">
        <v>14</v>
      </c>
      <c r="E27" s="19" t="s">
        <v>58</v>
      </c>
      <c r="F27" s="19" t="s">
        <v>87</v>
      </c>
      <c r="G27" s="19"/>
      <c r="H27" s="19" t="s">
        <v>17</v>
      </c>
      <c r="I27" s="19">
        <v>43699</v>
      </c>
      <c r="J27" s="19">
        <v>266242</v>
      </c>
      <c r="K27" s="19"/>
      <c r="L27" s="19" t="s">
        <v>18</v>
      </c>
      <c r="M27" s="19"/>
      <c r="N27" s="19"/>
      <c r="O27" s="19"/>
    </row>
    <row r="28" spans="1:15" x14ac:dyDescent="0.25">
      <c r="A28" s="19">
        <v>14498</v>
      </c>
      <c r="B28" s="14" t="s">
        <v>88</v>
      </c>
      <c r="C28" s="14" t="s">
        <v>89</v>
      </c>
      <c r="D28" s="19" t="s">
        <v>14</v>
      </c>
      <c r="E28" s="19" t="s">
        <v>15</v>
      </c>
      <c r="F28" s="19" t="s">
        <v>90</v>
      </c>
      <c r="G28" s="19" t="s">
        <v>428</v>
      </c>
      <c r="H28" s="19" t="s">
        <v>17</v>
      </c>
      <c r="I28" s="19"/>
      <c r="J28" s="19">
        <v>269573</v>
      </c>
      <c r="K28" s="19"/>
      <c r="L28" s="19" t="s">
        <v>18</v>
      </c>
      <c r="M28" s="19"/>
      <c r="N28" s="19"/>
      <c r="O28" s="19"/>
    </row>
    <row r="29" spans="1:15" x14ac:dyDescent="0.25">
      <c r="A29" s="19">
        <v>14573</v>
      </c>
      <c r="B29" s="14" t="s">
        <v>91</v>
      </c>
      <c r="C29" s="14" t="s">
        <v>92</v>
      </c>
      <c r="D29" s="19" t="s">
        <v>14</v>
      </c>
      <c r="E29" s="19" t="s">
        <v>66</v>
      </c>
      <c r="F29" s="19" t="s">
        <v>93</v>
      </c>
      <c r="G29" s="19"/>
      <c r="H29" s="19" t="s">
        <v>17</v>
      </c>
      <c r="I29" s="19">
        <v>43135</v>
      </c>
      <c r="J29" s="19">
        <v>261548</v>
      </c>
      <c r="K29" s="19"/>
      <c r="L29" s="19" t="s">
        <v>94</v>
      </c>
      <c r="M29" s="19"/>
      <c r="N29" s="19"/>
      <c r="O29" s="19"/>
    </row>
    <row r="30" spans="1:15" x14ac:dyDescent="0.25">
      <c r="A30" s="19">
        <v>14727</v>
      </c>
      <c r="B30" s="14" t="s">
        <v>95</v>
      </c>
      <c r="C30" s="14" t="s">
        <v>96</v>
      </c>
      <c r="D30" s="19" t="s">
        <v>57</v>
      </c>
      <c r="E30" s="19" t="s">
        <v>15</v>
      </c>
      <c r="F30" s="19" t="s">
        <v>97</v>
      </c>
      <c r="G30" s="19" t="s">
        <v>428</v>
      </c>
      <c r="H30" s="19" t="s">
        <v>30</v>
      </c>
      <c r="I30" s="19">
        <v>38197</v>
      </c>
      <c r="J30" s="19">
        <v>237150</v>
      </c>
      <c r="K30" s="19" t="s">
        <v>429</v>
      </c>
      <c r="L30" s="19" t="s">
        <v>98</v>
      </c>
      <c r="M30" s="19" t="s">
        <v>433</v>
      </c>
      <c r="N30" s="19" t="s">
        <v>434</v>
      </c>
      <c r="O30" s="19" t="s">
        <v>435</v>
      </c>
    </row>
    <row r="31" spans="1:15" x14ac:dyDescent="0.25">
      <c r="A31" s="19">
        <v>14839</v>
      </c>
      <c r="B31" s="14" t="s">
        <v>99</v>
      </c>
      <c r="C31" s="14" t="s">
        <v>100</v>
      </c>
      <c r="D31" s="19" t="s">
        <v>14</v>
      </c>
      <c r="E31" s="19" t="s">
        <v>15</v>
      </c>
      <c r="F31" s="19" t="s">
        <v>101</v>
      </c>
      <c r="G31" s="19" t="s">
        <v>428</v>
      </c>
      <c r="H31" s="19" t="s">
        <v>30</v>
      </c>
      <c r="I31" s="19">
        <v>30540</v>
      </c>
      <c r="J31" s="19">
        <v>269326</v>
      </c>
      <c r="K31" s="19"/>
      <c r="L31" s="19" t="s">
        <v>102</v>
      </c>
      <c r="M31" s="19"/>
      <c r="N31" s="19"/>
      <c r="O31" s="19"/>
    </row>
    <row r="32" spans="1:15" x14ac:dyDescent="0.25">
      <c r="A32" s="19">
        <v>14885</v>
      </c>
      <c r="B32" s="14" t="s">
        <v>103</v>
      </c>
      <c r="C32" s="14" t="s">
        <v>104</v>
      </c>
      <c r="D32" s="19" t="s">
        <v>57</v>
      </c>
      <c r="E32" s="19" t="s">
        <v>15</v>
      </c>
      <c r="F32" s="19" t="s">
        <v>105</v>
      </c>
      <c r="G32" s="19" t="s">
        <v>428</v>
      </c>
      <c r="H32" s="19" t="s">
        <v>30</v>
      </c>
      <c r="I32" s="19">
        <v>45367</v>
      </c>
      <c r="J32" s="19">
        <v>281259</v>
      </c>
      <c r="K32" s="19" t="s">
        <v>436</v>
      </c>
      <c r="L32" s="19" t="s">
        <v>18</v>
      </c>
      <c r="M32" s="19" t="s">
        <v>437</v>
      </c>
      <c r="N32" s="19" t="s">
        <v>438</v>
      </c>
      <c r="O32" s="19"/>
    </row>
    <row r="33" spans="1:15" x14ac:dyDescent="0.25">
      <c r="A33" s="19">
        <v>14892</v>
      </c>
      <c r="B33" s="14" t="s">
        <v>106</v>
      </c>
      <c r="C33" s="14" t="s">
        <v>107</v>
      </c>
      <c r="D33" s="19" t="s">
        <v>57</v>
      </c>
      <c r="E33" s="19" t="s">
        <v>15</v>
      </c>
      <c r="F33" s="19" t="s">
        <v>39</v>
      </c>
      <c r="G33" s="19" t="s">
        <v>428</v>
      </c>
      <c r="H33" s="19" t="s">
        <v>30</v>
      </c>
      <c r="I33" s="19">
        <v>45388</v>
      </c>
      <c r="J33" s="19">
        <v>281712</v>
      </c>
      <c r="K33" s="19" t="s">
        <v>439</v>
      </c>
      <c r="L33" s="19" t="s">
        <v>18</v>
      </c>
      <c r="M33" s="19" t="s">
        <v>440</v>
      </c>
      <c r="N33" s="19" t="s">
        <v>441</v>
      </c>
      <c r="O33" s="19" t="s">
        <v>442</v>
      </c>
    </row>
    <row r="34" spans="1:15" x14ac:dyDescent="0.25">
      <c r="A34" s="19">
        <v>14902</v>
      </c>
      <c r="B34" s="14" t="s">
        <v>108</v>
      </c>
      <c r="C34" s="14" t="s">
        <v>109</v>
      </c>
      <c r="D34" s="19" t="s">
        <v>57</v>
      </c>
      <c r="E34" s="19" t="s">
        <v>23</v>
      </c>
      <c r="F34" s="19" t="s">
        <v>110</v>
      </c>
      <c r="G34" s="19" t="s">
        <v>428</v>
      </c>
      <c r="H34" s="19" t="s">
        <v>30</v>
      </c>
      <c r="I34" s="19">
        <v>45382</v>
      </c>
      <c r="J34" s="19">
        <v>281317</v>
      </c>
      <c r="K34" s="19" t="s">
        <v>443</v>
      </c>
      <c r="L34" s="19" t="s">
        <v>111</v>
      </c>
      <c r="M34" s="19" t="s">
        <v>444</v>
      </c>
      <c r="N34" s="19"/>
      <c r="O34" s="19"/>
    </row>
    <row r="35" spans="1:15" x14ac:dyDescent="0.25">
      <c r="A35" s="19">
        <v>14903</v>
      </c>
      <c r="B35" s="14" t="s">
        <v>112</v>
      </c>
      <c r="C35" s="14" t="s">
        <v>113</v>
      </c>
      <c r="D35" s="19" t="s">
        <v>57</v>
      </c>
      <c r="E35" s="19" t="s">
        <v>66</v>
      </c>
      <c r="F35" s="19" t="s">
        <v>114</v>
      </c>
      <c r="G35" s="19" t="s">
        <v>428</v>
      </c>
      <c r="H35" s="19" t="s">
        <v>30</v>
      </c>
      <c r="I35" s="19">
        <v>45457</v>
      </c>
      <c r="J35" s="19">
        <v>281958</v>
      </c>
      <c r="K35" s="19" t="s">
        <v>439</v>
      </c>
      <c r="L35" s="19" t="s">
        <v>18</v>
      </c>
      <c r="M35" s="19" t="s">
        <v>445</v>
      </c>
      <c r="N35" s="19" t="s">
        <v>446</v>
      </c>
      <c r="O35" s="19" t="s">
        <v>447</v>
      </c>
    </row>
    <row r="36" spans="1:15" x14ac:dyDescent="0.25">
      <c r="A36" s="19">
        <v>14904</v>
      </c>
      <c r="B36" s="14" t="s">
        <v>115</v>
      </c>
      <c r="C36" s="14" t="s">
        <v>116</v>
      </c>
      <c r="D36" s="19" t="s">
        <v>28</v>
      </c>
      <c r="E36" s="19" t="s">
        <v>66</v>
      </c>
      <c r="F36" s="19" t="s">
        <v>117</v>
      </c>
      <c r="G36" s="19"/>
      <c r="H36" s="19" t="s">
        <v>30</v>
      </c>
      <c r="I36" s="19">
        <v>45442</v>
      </c>
      <c r="J36" s="19">
        <v>281832</v>
      </c>
      <c r="K36" s="19"/>
      <c r="L36" s="19" t="s">
        <v>18</v>
      </c>
      <c r="M36" s="19"/>
      <c r="N36" s="19"/>
      <c r="O36" s="19"/>
    </row>
    <row r="37" spans="1:15" x14ac:dyDescent="0.25">
      <c r="A37" s="19">
        <v>14905</v>
      </c>
      <c r="B37" s="14" t="s">
        <v>118</v>
      </c>
      <c r="C37" s="14" t="s">
        <v>119</v>
      </c>
      <c r="D37" s="19" t="s">
        <v>28</v>
      </c>
      <c r="E37" s="19" t="s">
        <v>15</v>
      </c>
      <c r="F37" s="19" t="s">
        <v>120</v>
      </c>
      <c r="G37" s="19" t="s">
        <v>428</v>
      </c>
      <c r="H37" s="19" t="s">
        <v>30</v>
      </c>
      <c r="I37" s="19">
        <v>45676</v>
      </c>
      <c r="J37" s="19">
        <v>282127</v>
      </c>
      <c r="K37" s="19"/>
      <c r="L37" s="19" t="s">
        <v>18</v>
      </c>
      <c r="M37" s="19"/>
      <c r="N37" s="19"/>
      <c r="O37" s="19"/>
    </row>
    <row r="38" spans="1:15" x14ac:dyDescent="0.25">
      <c r="A38" s="19">
        <v>14909</v>
      </c>
      <c r="B38" s="14" t="s">
        <v>121</v>
      </c>
      <c r="C38" s="14" t="s">
        <v>122</v>
      </c>
      <c r="D38" s="19" t="s">
        <v>123</v>
      </c>
      <c r="E38" s="19" t="s">
        <v>150</v>
      </c>
      <c r="F38" s="19" t="s">
        <v>520</v>
      </c>
      <c r="G38" s="19"/>
      <c r="H38" s="19" t="s">
        <v>30</v>
      </c>
      <c r="I38" s="19"/>
      <c r="J38" s="19">
        <v>281980</v>
      </c>
      <c r="K38" s="19"/>
      <c r="L38" s="19" t="s">
        <v>18</v>
      </c>
      <c r="M38" s="19"/>
      <c r="N38" s="19"/>
      <c r="O38" s="19"/>
    </row>
    <row r="39" spans="1:15" x14ac:dyDescent="0.25">
      <c r="A39" s="19">
        <v>14910</v>
      </c>
      <c r="B39" s="14" t="s">
        <v>124</v>
      </c>
      <c r="C39" s="14" t="s">
        <v>125</v>
      </c>
      <c r="D39" s="19" t="s">
        <v>57</v>
      </c>
      <c r="E39" s="19" t="s">
        <v>15</v>
      </c>
      <c r="F39" s="19" t="s">
        <v>105</v>
      </c>
      <c r="G39" s="19" t="s">
        <v>428</v>
      </c>
      <c r="H39" s="19" t="s">
        <v>30</v>
      </c>
      <c r="I39" s="19">
        <v>45551</v>
      </c>
      <c r="J39" s="19">
        <v>281904</v>
      </c>
      <c r="K39" s="19" t="s">
        <v>443</v>
      </c>
      <c r="L39" s="19" t="s">
        <v>18</v>
      </c>
      <c r="M39" s="19" t="s">
        <v>437</v>
      </c>
      <c r="N39" s="19" t="s">
        <v>438</v>
      </c>
      <c r="O39" s="19"/>
    </row>
    <row r="40" spans="1:15" x14ac:dyDescent="0.25">
      <c r="A40" s="19">
        <v>14911</v>
      </c>
      <c r="B40" s="14" t="s">
        <v>126</v>
      </c>
      <c r="C40" s="14" t="s">
        <v>127</v>
      </c>
      <c r="D40" s="19" t="s">
        <v>57</v>
      </c>
      <c r="E40" s="19" t="s">
        <v>23</v>
      </c>
      <c r="F40" s="19" t="s">
        <v>128</v>
      </c>
      <c r="G40" s="19" t="s">
        <v>428</v>
      </c>
      <c r="H40" s="19" t="s">
        <v>30</v>
      </c>
      <c r="I40" s="19">
        <v>45521</v>
      </c>
      <c r="J40" s="19">
        <v>281800</v>
      </c>
      <c r="K40" s="19" t="s">
        <v>439</v>
      </c>
      <c r="L40" s="19" t="s">
        <v>129</v>
      </c>
      <c r="M40" s="19" t="s">
        <v>448</v>
      </c>
      <c r="N40" s="19" t="s">
        <v>449</v>
      </c>
      <c r="O40" s="19"/>
    </row>
    <row r="41" spans="1:15" x14ac:dyDescent="0.25">
      <c r="A41" s="19">
        <v>14914</v>
      </c>
      <c r="B41" s="14" t="s">
        <v>130</v>
      </c>
      <c r="C41" s="14" t="s">
        <v>131</v>
      </c>
      <c r="D41" s="19" t="s">
        <v>51</v>
      </c>
      <c r="E41" s="19" t="s">
        <v>150</v>
      </c>
      <c r="F41" s="19" t="s">
        <v>132</v>
      </c>
      <c r="G41" s="19" t="s">
        <v>428</v>
      </c>
      <c r="H41" s="19" t="s">
        <v>30</v>
      </c>
      <c r="I41" s="19">
        <v>45332</v>
      </c>
      <c r="J41" s="19">
        <v>281544</v>
      </c>
      <c r="K41" s="19"/>
      <c r="L41" s="19" t="s">
        <v>133</v>
      </c>
      <c r="M41" s="19"/>
      <c r="N41" s="19"/>
      <c r="O41" s="19"/>
    </row>
    <row r="42" spans="1:15" x14ac:dyDescent="0.25">
      <c r="A42" s="19">
        <v>14931</v>
      </c>
      <c r="B42" s="14" t="s">
        <v>134</v>
      </c>
      <c r="C42" s="14" t="s">
        <v>135</v>
      </c>
      <c r="D42" s="19" t="s">
        <v>123</v>
      </c>
      <c r="E42" s="19" t="s">
        <v>136</v>
      </c>
      <c r="F42" s="19" t="s">
        <v>137</v>
      </c>
      <c r="G42" s="19"/>
      <c r="H42" s="19" t="s">
        <v>30</v>
      </c>
      <c r="I42" s="19"/>
      <c r="J42" s="19">
        <v>282851</v>
      </c>
      <c r="K42" s="19"/>
      <c r="L42" s="19" t="s">
        <v>18</v>
      </c>
      <c r="M42" s="19"/>
      <c r="N42" s="19"/>
      <c r="O42" s="19"/>
    </row>
    <row r="43" spans="1:15" x14ac:dyDescent="0.25">
      <c r="A43" s="19">
        <v>14932</v>
      </c>
      <c r="B43" s="14" t="s">
        <v>138</v>
      </c>
      <c r="C43" s="14" t="s">
        <v>139</v>
      </c>
      <c r="D43" s="19" t="s">
        <v>57</v>
      </c>
      <c r="E43" s="19" t="s">
        <v>23</v>
      </c>
      <c r="F43" s="19" t="s">
        <v>140</v>
      </c>
      <c r="G43" s="19"/>
      <c r="H43" s="19" t="s">
        <v>30</v>
      </c>
      <c r="I43" s="19">
        <v>46104</v>
      </c>
      <c r="J43" s="19">
        <v>282892</v>
      </c>
      <c r="K43" s="19" t="s">
        <v>443</v>
      </c>
      <c r="L43" s="19" t="s">
        <v>18</v>
      </c>
      <c r="M43" s="19" t="s">
        <v>450</v>
      </c>
      <c r="N43" s="19"/>
      <c r="O43" s="19"/>
    </row>
    <row r="44" spans="1:15" x14ac:dyDescent="0.25">
      <c r="A44" s="19">
        <v>14933</v>
      </c>
      <c r="B44" s="14" t="s">
        <v>141</v>
      </c>
      <c r="C44" s="14" t="s">
        <v>142</v>
      </c>
      <c r="D44" s="19" t="s">
        <v>14</v>
      </c>
      <c r="E44" s="19" t="s">
        <v>15</v>
      </c>
      <c r="F44" s="19" t="s">
        <v>143</v>
      </c>
      <c r="G44" s="19" t="s">
        <v>428</v>
      </c>
      <c r="H44" s="19" t="s">
        <v>30</v>
      </c>
      <c r="I44" s="19">
        <v>45642</v>
      </c>
      <c r="J44" s="19">
        <v>282608</v>
      </c>
      <c r="K44" s="19"/>
      <c r="L44" s="19" t="s">
        <v>18</v>
      </c>
      <c r="M44" s="19"/>
      <c r="N44" s="19"/>
      <c r="O44" s="19"/>
    </row>
    <row r="45" spans="1:15" x14ac:dyDescent="0.25">
      <c r="A45" s="19">
        <v>14934</v>
      </c>
      <c r="B45" s="14" t="s">
        <v>144</v>
      </c>
      <c r="C45" s="14" t="s">
        <v>145</v>
      </c>
      <c r="D45" s="19" t="s">
        <v>71</v>
      </c>
      <c r="E45" s="19" t="s">
        <v>15</v>
      </c>
      <c r="F45" s="19" t="s">
        <v>146</v>
      </c>
      <c r="G45" s="19" t="s">
        <v>428</v>
      </c>
      <c r="H45" s="19" t="s">
        <v>30</v>
      </c>
      <c r="I45" s="19">
        <v>45537</v>
      </c>
      <c r="J45" s="19">
        <v>278651</v>
      </c>
      <c r="K45" s="19"/>
      <c r="L45" s="19" t="s">
        <v>147</v>
      </c>
      <c r="M45" s="19"/>
      <c r="N45" s="19"/>
      <c r="O45" s="19"/>
    </row>
    <row r="46" spans="1:15" x14ac:dyDescent="0.25">
      <c r="A46" s="19">
        <v>14935</v>
      </c>
      <c r="B46" s="14" t="s">
        <v>148</v>
      </c>
      <c r="C46" s="14" t="s">
        <v>149</v>
      </c>
      <c r="D46" s="19" t="s">
        <v>57</v>
      </c>
      <c r="E46" s="19" t="s">
        <v>150</v>
      </c>
      <c r="F46" s="19" t="s">
        <v>151</v>
      </c>
      <c r="G46" s="19"/>
      <c r="H46" s="19" t="s">
        <v>30</v>
      </c>
      <c r="I46" s="19">
        <v>47273</v>
      </c>
      <c r="J46" s="19">
        <v>282772</v>
      </c>
      <c r="K46" s="19" t="s">
        <v>443</v>
      </c>
      <c r="L46" s="19" t="s">
        <v>18</v>
      </c>
      <c r="M46" s="19" t="s">
        <v>451</v>
      </c>
      <c r="N46" s="19"/>
      <c r="O46" s="19"/>
    </row>
    <row r="47" spans="1:15" x14ac:dyDescent="0.25">
      <c r="A47" s="19">
        <v>14937</v>
      </c>
      <c r="B47" s="14" t="s">
        <v>152</v>
      </c>
      <c r="C47" s="14" t="s">
        <v>153</v>
      </c>
      <c r="D47" s="19" t="s">
        <v>28</v>
      </c>
      <c r="E47" s="19" t="s">
        <v>15</v>
      </c>
      <c r="F47" s="19" t="s">
        <v>154</v>
      </c>
      <c r="G47" s="19"/>
      <c r="H47" s="19" t="s">
        <v>30</v>
      </c>
      <c r="I47" s="19"/>
      <c r="J47" s="19">
        <v>282457</v>
      </c>
      <c r="K47" s="19"/>
      <c r="L47" s="19" t="s">
        <v>19</v>
      </c>
      <c r="M47" s="19"/>
      <c r="N47" s="19"/>
      <c r="O47" s="19"/>
    </row>
    <row r="48" spans="1:15" x14ac:dyDescent="0.25">
      <c r="A48" s="19">
        <v>14940</v>
      </c>
      <c r="B48" s="14" t="s">
        <v>155</v>
      </c>
      <c r="C48" s="14" t="s">
        <v>156</v>
      </c>
      <c r="D48" s="19" t="s">
        <v>14</v>
      </c>
      <c r="E48" s="19" t="s">
        <v>15</v>
      </c>
      <c r="F48" s="19" t="s">
        <v>157</v>
      </c>
      <c r="G48" s="19" t="s">
        <v>428</v>
      </c>
      <c r="H48" s="19" t="s">
        <v>30</v>
      </c>
      <c r="I48" s="19">
        <v>46962</v>
      </c>
      <c r="J48" s="19">
        <v>283248</v>
      </c>
      <c r="K48" s="19"/>
      <c r="L48" s="19" t="s">
        <v>18</v>
      </c>
      <c r="M48" s="19"/>
      <c r="N48" s="19"/>
      <c r="O48" s="19"/>
    </row>
    <row r="49" spans="1:15" x14ac:dyDescent="0.25">
      <c r="A49" s="19">
        <v>14941</v>
      </c>
      <c r="B49" s="14" t="s">
        <v>158</v>
      </c>
      <c r="C49" s="14" t="s">
        <v>159</v>
      </c>
      <c r="D49" s="19" t="s">
        <v>57</v>
      </c>
      <c r="E49" s="19" t="s">
        <v>15</v>
      </c>
      <c r="F49" s="19" t="s">
        <v>160</v>
      </c>
      <c r="G49" s="19" t="s">
        <v>428</v>
      </c>
      <c r="H49" s="19" t="s">
        <v>30</v>
      </c>
      <c r="I49" s="19">
        <v>45731</v>
      </c>
      <c r="J49" s="19">
        <v>282109</v>
      </c>
      <c r="K49" s="19" t="s">
        <v>439</v>
      </c>
      <c r="L49" s="19" t="s">
        <v>18</v>
      </c>
      <c r="M49" s="19" t="s">
        <v>445</v>
      </c>
      <c r="N49" s="19" t="s">
        <v>452</v>
      </c>
      <c r="O49" s="19"/>
    </row>
    <row r="50" spans="1:15" x14ac:dyDescent="0.25">
      <c r="A50" s="19">
        <v>14942</v>
      </c>
      <c r="B50" s="14" t="s">
        <v>161</v>
      </c>
      <c r="C50" s="14" t="s">
        <v>162</v>
      </c>
      <c r="D50" s="19" t="s">
        <v>51</v>
      </c>
      <c r="E50" s="19" t="s">
        <v>66</v>
      </c>
      <c r="F50" s="19" t="s">
        <v>163</v>
      </c>
      <c r="G50" s="19"/>
      <c r="H50" s="19" t="s">
        <v>30</v>
      </c>
      <c r="I50" s="19">
        <v>47158</v>
      </c>
      <c r="J50" s="19">
        <v>283196</v>
      </c>
      <c r="K50" s="19"/>
      <c r="L50" s="19" t="s">
        <v>18</v>
      </c>
      <c r="M50" s="19"/>
      <c r="N50" s="19"/>
      <c r="O50" s="19"/>
    </row>
    <row r="51" spans="1:15" x14ac:dyDescent="0.25">
      <c r="A51" s="19">
        <v>14944</v>
      </c>
      <c r="B51" s="14" t="s">
        <v>164</v>
      </c>
      <c r="C51" s="14" t="s">
        <v>165</v>
      </c>
      <c r="D51" s="19" t="s">
        <v>14</v>
      </c>
      <c r="E51" s="19" t="s">
        <v>166</v>
      </c>
      <c r="F51" s="19" t="s">
        <v>167</v>
      </c>
      <c r="G51" s="19"/>
      <c r="H51" s="19" t="s">
        <v>30</v>
      </c>
      <c r="I51" s="19">
        <v>45518</v>
      </c>
      <c r="J51" s="19">
        <v>282338</v>
      </c>
      <c r="K51" s="19"/>
      <c r="L51" s="19" t="s">
        <v>168</v>
      </c>
      <c r="M51" s="19"/>
      <c r="N51" s="19"/>
      <c r="O51" s="19"/>
    </row>
    <row r="52" spans="1:15" x14ac:dyDescent="0.25">
      <c r="A52" s="19">
        <v>14945</v>
      </c>
      <c r="B52" s="14" t="s">
        <v>169</v>
      </c>
      <c r="C52" s="14" t="s">
        <v>170</v>
      </c>
      <c r="D52" s="19" t="s">
        <v>57</v>
      </c>
      <c r="E52" s="19" t="s">
        <v>166</v>
      </c>
      <c r="F52" s="19"/>
      <c r="G52" s="19"/>
      <c r="H52" s="19" t="s">
        <v>30</v>
      </c>
      <c r="I52" s="19">
        <v>45586</v>
      </c>
      <c r="J52" s="19"/>
      <c r="K52" s="19"/>
      <c r="L52" s="19" t="s">
        <v>171</v>
      </c>
      <c r="M52" s="19"/>
      <c r="N52" s="19"/>
      <c r="O52" s="19"/>
    </row>
    <row r="53" spans="1:15" x14ac:dyDescent="0.25">
      <c r="A53" s="19">
        <v>14948</v>
      </c>
      <c r="B53" s="14" t="s">
        <v>172</v>
      </c>
      <c r="C53" s="14" t="s">
        <v>173</v>
      </c>
      <c r="D53" s="19" t="s">
        <v>14</v>
      </c>
      <c r="E53" s="19" t="s">
        <v>15</v>
      </c>
      <c r="F53" s="19" t="s">
        <v>174</v>
      </c>
      <c r="G53" s="19"/>
      <c r="H53" s="19" t="s">
        <v>30</v>
      </c>
      <c r="I53" s="19">
        <v>45680</v>
      </c>
      <c r="J53" s="19">
        <v>282229</v>
      </c>
      <c r="K53" s="19"/>
      <c r="L53" s="19" t="s">
        <v>175</v>
      </c>
      <c r="M53" s="19"/>
      <c r="N53" s="19"/>
      <c r="O53" s="19"/>
    </row>
    <row r="54" spans="1:15" x14ac:dyDescent="0.25">
      <c r="A54" s="19">
        <v>14950</v>
      </c>
      <c r="B54" s="14" t="s">
        <v>176</v>
      </c>
      <c r="C54" s="14" t="s">
        <v>177</v>
      </c>
      <c r="D54" s="19" t="s">
        <v>28</v>
      </c>
      <c r="E54" s="19" t="s">
        <v>15</v>
      </c>
      <c r="F54" s="19" t="s">
        <v>178</v>
      </c>
      <c r="G54" s="19" t="s">
        <v>428</v>
      </c>
      <c r="H54" s="19" t="s">
        <v>30</v>
      </c>
      <c r="I54" s="19">
        <v>45571</v>
      </c>
      <c r="J54" s="19">
        <v>282655</v>
      </c>
      <c r="K54" s="19"/>
      <c r="L54" s="19" t="s">
        <v>147</v>
      </c>
      <c r="M54" s="19"/>
      <c r="N54" s="19"/>
      <c r="O54" s="19"/>
    </row>
    <row r="55" spans="1:15" x14ac:dyDescent="0.25">
      <c r="A55" s="19">
        <v>14956</v>
      </c>
      <c r="B55" s="14" t="s">
        <v>179</v>
      </c>
      <c r="C55" s="14" t="s">
        <v>180</v>
      </c>
      <c r="D55" s="19" t="s">
        <v>28</v>
      </c>
      <c r="E55" s="19" t="s">
        <v>15</v>
      </c>
      <c r="F55" s="19" t="s">
        <v>181</v>
      </c>
      <c r="G55" s="19"/>
      <c r="H55" s="19" t="s">
        <v>30</v>
      </c>
      <c r="I55" s="19">
        <v>45718</v>
      </c>
      <c r="J55" s="19">
        <v>282870</v>
      </c>
      <c r="K55" s="19"/>
      <c r="L55" s="19" t="s">
        <v>182</v>
      </c>
      <c r="M55" s="19"/>
      <c r="N55" s="19"/>
      <c r="O55" s="19"/>
    </row>
    <row r="56" spans="1:15" x14ac:dyDescent="0.25">
      <c r="A56" s="19">
        <v>14964</v>
      </c>
      <c r="B56" s="14" t="s">
        <v>183</v>
      </c>
      <c r="C56" s="14" t="s">
        <v>184</v>
      </c>
      <c r="D56" s="19" t="s">
        <v>28</v>
      </c>
      <c r="E56" s="19" t="s">
        <v>15</v>
      </c>
      <c r="F56" s="19" t="s">
        <v>185</v>
      </c>
      <c r="G56" s="19"/>
      <c r="H56" s="19" t="s">
        <v>30</v>
      </c>
      <c r="I56" s="19">
        <v>45758</v>
      </c>
      <c r="J56" s="19">
        <v>282298</v>
      </c>
      <c r="K56" s="19"/>
      <c r="L56" s="19" t="s">
        <v>147</v>
      </c>
      <c r="M56" s="19"/>
      <c r="N56" s="19"/>
      <c r="O56" s="19"/>
    </row>
    <row r="57" spans="1:15" x14ac:dyDescent="0.25">
      <c r="A57" s="19">
        <v>14970</v>
      </c>
      <c r="B57" s="14" t="s">
        <v>186</v>
      </c>
      <c r="C57" s="14" t="s">
        <v>187</v>
      </c>
      <c r="D57" s="19" t="s">
        <v>57</v>
      </c>
      <c r="E57" s="19" t="s">
        <v>166</v>
      </c>
      <c r="F57" s="19" t="s">
        <v>110</v>
      </c>
      <c r="G57" s="19"/>
      <c r="H57" s="19" t="s">
        <v>30</v>
      </c>
      <c r="I57" s="19">
        <v>45616</v>
      </c>
      <c r="J57" s="19">
        <v>282769</v>
      </c>
      <c r="K57" s="19"/>
      <c r="L57" s="19" t="s">
        <v>188</v>
      </c>
      <c r="M57" s="19"/>
      <c r="N57" s="19"/>
      <c r="O57" s="19"/>
    </row>
    <row r="58" spans="1:15" x14ac:dyDescent="0.25">
      <c r="A58" s="19">
        <v>14971</v>
      </c>
      <c r="B58" s="14" t="s">
        <v>189</v>
      </c>
      <c r="C58" s="14" t="s">
        <v>190</v>
      </c>
      <c r="D58" s="19" t="s">
        <v>57</v>
      </c>
      <c r="E58" s="19" t="s">
        <v>15</v>
      </c>
      <c r="F58" s="19" t="s">
        <v>191</v>
      </c>
      <c r="G58" s="19" t="s">
        <v>428</v>
      </c>
      <c r="H58" s="19" t="s">
        <v>30</v>
      </c>
      <c r="I58" s="19">
        <v>45648</v>
      </c>
      <c r="J58" s="19">
        <v>282431</v>
      </c>
      <c r="K58" s="19" t="s">
        <v>443</v>
      </c>
      <c r="L58" s="19" t="s">
        <v>182</v>
      </c>
      <c r="M58" s="19" t="s">
        <v>453</v>
      </c>
      <c r="N58" s="19" t="s">
        <v>454</v>
      </c>
      <c r="O58" s="19" t="s">
        <v>455</v>
      </c>
    </row>
    <row r="59" spans="1:15" x14ac:dyDescent="0.25">
      <c r="A59" s="19">
        <v>14988</v>
      </c>
      <c r="B59" s="14" t="s">
        <v>192</v>
      </c>
      <c r="C59" s="14" t="s">
        <v>192</v>
      </c>
      <c r="D59" s="19" t="s">
        <v>74</v>
      </c>
      <c r="E59" s="19" t="s">
        <v>66</v>
      </c>
      <c r="F59" s="19" t="s">
        <v>193</v>
      </c>
      <c r="G59" s="19"/>
      <c r="H59" s="19" t="s">
        <v>30</v>
      </c>
      <c r="I59" s="19"/>
      <c r="J59" s="19">
        <v>282365</v>
      </c>
      <c r="K59" s="19"/>
      <c r="L59" s="19" t="s">
        <v>194</v>
      </c>
      <c r="M59" s="19"/>
      <c r="N59" s="19"/>
      <c r="O59" s="19"/>
    </row>
    <row r="60" spans="1:15" x14ac:dyDescent="0.25">
      <c r="A60" s="19">
        <v>14989</v>
      </c>
      <c r="B60" s="14" t="s">
        <v>195</v>
      </c>
      <c r="C60" s="14" t="s">
        <v>196</v>
      </c>
      <c r="D60" s="19" t="s">
        <v>51</v>
      </c>
      <c r="E60" s="19" t="s">
        <v>166</v>
      </c>
      <c r="F60" s="19"/>
      <c r="G60" s="19"/>
      <c r="H60" s="19" t="s">
        <v>30</v>
      </c>
      <c r="I60" s="19"/>
      <c r="J60" s="19">
        <v>282411</v>
      </c>
      <c r="K60" s="19"/>
      <c r="L60" s="19" t="s">
        <v>197</v>
      </c>
      <c r="M60" s="19"/>
      <c r="N60" s="19"/>
      <c r="O60" s="19"/>
    </row>
    <row r="61" spans="1:15" x14ac:dyDescent="0.25">
      <c r="A61" s="19">
        <v>14999</v>
      </c>
      <c r="B61" s="14" t="s">
        <v>198</v>
      </c>
      <c r="C61" s="14" t="s">
        <v>199</v>
      </c>
      <c r="D61" s="19" t="s">
        <v>28</v>
      </c>
      <c r="E61" s="19" t="s">
        <v>23</v>
      </c>
      <c r="F61" s="19" t="s">
        <v>200</v>
      </c>
      <c r="G61" s="19"/>
      <c r="H61" s="19" t="s">
        <v>30</v>
      </c>
      <c r="I61" s="19"/>
      <c r="J61" s="19">
        <v>282670</v>
      </c>
      <c r="K61" s="19"/>
      <c r="L61" s="19" t="s">
        <v>18</v>
      </c>
      <c r="M61" s="19"/>
      <c r="N61" s="19"/>
      <c r="O61" s="19"/>
    </row>
    <row r="62" spans="1:15" x14ac:dyDescent="0.25">
      <c r="A62" s="19">
        <v>15004</v>
      </c>
      <c r="B62" s="14" t="s">
        <v>201</v>
      </c>
      <c r="C62" s="14" t="s">
        <v>202</v>
      </c>
      <c r="D62" s="19" t="s">
        <v>51</v>
      </c>
      <c r="E62" s="19" t="s">
        <v>66</v>
      </c>
      <c r="F62" s="19"/>
      <c r="G62" s="19"/>
      <c r="H62" s="19" t="s">
        <v>30</v>
      </c>
      <c r="I62" s="19">
        <v>45766</v>
      </c>
      <c r="J62" s="19">
        <v>282827</v>
      </c>
      <c r="K62" s="19"/>
      <c r="L62" s="19" t="s">
        <v>203</v>
      </c>
      <c r="M62" s="19"/>
      <c r="N62" s="19"/>
      <c r="O62" s="19"/>
    </row>
    <row r="63" spans="1:15" x14ac:dyDescent="0.25">
      <c r="A63" s="19">
        <v>15015</v>
      </c>
      <c r="B63" s="14" t="s">
        <v>204</v>
      </c>
      <c r="C63" s="14" t="s">
        <v>205</v>
      </c>
      <c r="D63" s="19" t="s">
        <v>206</v>
      </c>
      <c r="E63" s="19" t="s">
        <v>66</v>
      </c>
      <c r="F63" s="19" t="s">
        <v>207</v>
      </c>
      <c r="G63" s="19"/>
      <c r="H63" s="19" t="s">
        <v>30</v>
      </c>
      <c r="I63" s="19">
        <v>46023</v>
      </c>
      <c r="J63" s="19">
        <v>284320</v>
      </c>
      <c r="K63" s="19"/>
      <c r="L63" s="19" t="s">
        <v>18</v>
      </c>
      <c r="M63" s="19"/>
      <c r="N63" s="19"/>
      <c r="O63" s="19"/>
    </row>
    <row r="64" spans="1:15" x14ac:dyDescent="0.25">
      <c r="A64" s="19">
        <v>15032</v>
      </c>
      <c r="B64" s="14" t="s">
        <v>208</v>
      </c>
      <c r="C64" s="14" t="s">
        <v>209</v>
      </c>
      <c r="D64" s="19" t="s">
        <v>51</v>
      </c>
      <c r="E64" s="19" t="s">
        <v>66</v>
      </c>
      <c r="F64" s="19" t="s">
        <v>210</v>
      </c>
      <c r="G64" s="19"/>
      <c r="H64" s="19" t="s">
        <v>30</v>
      </c>
      <c r="I64" s="19"/>
      <c r="J64" s="19">
        <v>283418</v>
      </c>
      <c r="K64" s="19"/>
      <c r="L64" s="19" t="s">
        <v>19</v>
      </c>
      <c r="M64" s="19"/>
      <c r="N64" s="19"/>
      <c r="O64" s="19"/>
    </row>
    <row r="65" spans="1:13" x14ac:dyDescent="0.25">
      <c r="A65" s="19">
        <v>15041</v>
      </c>
      <c r="B65" s="14" t="s">
        <v>211</v>
      </c>
      <c r="C65" s="14" t="s">
        <v>212</v>
      </c>
      <c r="D65" s="19" t="s">
        <v>28</v>
      </c>
      <c r="E65" s="19" t="s">
        <v>166</v>
      </c>
      <c r="F65" s="19" t="s">
        <v>213</v>
      </c>
      <c r="G65" s="19"/>
      <c r="H65" s="19" t="s">
        <v>30</v>
      </c>
      <c r="I65" s="19"/>
      <c r="J65" s="19">
        <v>285606</v>
      </c>
      <c r="K65" s="19"/>
      <c r="L65" s="19" t="s">
        <v>19</v>
      </c>
      <c r="M65" s="19"/>
    </row>
    <row r="66" spans="1:13" x14ac:dyDescent="0.25">
      <c r="A66" s="19">
        <v>15047</v>
      </c>
      <c r="B66" s="14" t="s">
        <v>214</v>
      </c>
      <c r="C66" s="14" t="s">
        <v>215</v>
      </c>
      <c r="D66" s="19" t="s">
        <v>71</v>
      </c>
      <c r="E66" s="19" t="s">
        <v>15</v>
      </c>
      <c r="F66" s="19" t="s">
        <v>216</v>
      </c>
      <c r="G66" s="19" t="s">
        <v>428</v>
      </c>
      <c r="H66" s="19" t="s">
        <v>30</v>
      </c>
      <c r="I66" s="19">
        <v>45932</v>
      </c>
      <c r="J66" s="19">
        <v>284229</v>
      </c>
      <c r="K66" s="19"/>
      <c r="L66" s="19" t="s">
        <v>217</v>
      </c>
      <c r="M66" s="19"/>
    </row>
    <row r="67" spans="1:13" x14ac:dyDescent="0.25">
      <c r="A67" s="19">
        <v>15066</v>
      </c>
      <c r="B67" s="14" t="s">
        <v>218</v>
      </c>
      <c r="C67" s="14" t="s">
        <v>219</v>
      </c>
      <c r="D67" s="19" t="s">
        <v>14</v>
      </c>
      <c r="E67" s="19" t="s">
        <v>15</v>
      </c>
      <c r="F67" s="19" t="s">
        <v>220</v>
      </c>
      <c r="G67" s="19"/>
      <c r="H67" s="19" t="s">
        <v>30</v>
      </c>
      <c r="I67" s="19">
        <v>45906</v>
      </c>
      <c r="J67" s="19">
        <v>284460</v>
      </c>
      <c r="K67" s="19"/>
      <c r="L67" s="19" t="s">
        <v>221</v>
      </c>
      <c r="M67" s="19"/>
    </row>
    <row r="68" spans="1:13" x14ac:dyDescent="0.25">
      <c r="A68" s="19">
        <v>15074</v>
      </c>
      <c r="B68" s="14" t="s">
        <v>222</v>
      </c>
      <c r="C68" s="14" t="s">
        <v>223</v>
      </c>
      <c r="D68" s="19" t="s">
        <v>224</v>
      </c>
      <c r="E68" s="19" t="s">
        <v>66</v>
      </c>
      <c r="F68" s="19" t="s">
        <v>225</v>
      </c>
      <c r="G68" s="19"/>
      <c r="H68" s="19" t="s">
        <v>30</v>
      </c>
      <c r="I68" s="19">
        <v>45894</v>
      </c>
      <c r="J68" s="19">
        <v>285355</v>
      </c>
      <c r="K68" s="19"/>
      <c r="L68" s="19" t="s">
        <v>226</v>
      </c>
      <c r="M68" s="19"/>
    </row>
    <row r="69" spans="1:13" x14ac:dyDescent="0.25">
      <c r="A69" s="19">
        <v>15080</v>
      </c>
      <c r="B69" s="14" t="s">
        <v>227</v>
      </c>
      <c r="C69" s="14" t="s">
        <v>228</v>
      </c>
      <c r="D69" s="19" t="s">
        <v>57</v>
      </c>
      <c r="E69" s="19" t="s">
        <v>15</v>
      </c>
      <c r="F69" s="19" t="s">
        <v>229</v>
      </c>
      <c r="G69" s="19"/>
      <c r="H69" s="19" t="s">
        <v>30</v>
      </c>
      <c r="I69" s="19">
        <v>47241</v>
      </c>
      <c r="J69" s="19">
        <v>282381</v>
      </c>
      <c r="K69" s="19" t="s">
        <v>429</v>
      </c>
      <c r="L69" s="19" t="s">
        <v>18</v>
      </c>
      <c r="M69" s="19" t="s">
        <v>456</v>
      </c>
    </row>
    <row r="70" spans="1:13" x14ac:dyDescent="0.25">
      <c r="A70" s="19">
        <v>15098</v>
      </c>
      <c r="B70" s="14" t="s">
        <v>230</v>
      </c>
      <c r="C70" s="14" t="s">
        <v>231</v>
      </c>
      <c r="D70" s="19" t="s">
        <v>14</v>
      </c>
      <c r="E70" s="19" t="s">
        <v>15</v>
      </c>
      <c r="F70" s="19" t="s">
        <v>232</v>
      </c>
      <c r="G70" s="19" t="s">
        <v>428</v>
      </c>
      <c r="H70" s="19" t="s">
        <v>30</v>
      </c>
      <c r="I70" s="19">
        <v>46443</v>
      </c>
      <c r="J70" s="19">
        <v>285439</v>
      </c>
      <c r="K70" s="19"/>
      <c r="L70" s="19" t="s">
        <v>233</v>
      </c>
      <c r="M70" s="19"/>
    </row>
    <row r="71" spans="1:13" x14ac:dyDescent="0.25">
      <c r="A71" s="19">
        <v>15102</v>
      </c>
      <c r="B71" s="14" t="s">
        <v>234</v>
      </c>
      <c r="C71" s="14" t="s">
        <v>235</v>
      </c>
      <c r="D71" s="19" t="s">
        <v>123</v>
      </c>
      <c r="E71" s="19" t="s">
        <v>15</v>
      </c>
      <c r="F71" s="19" t="s">
        <v>236</v>
      </c>
      <c r="G71" s="19"/>
      <c r="H71" s="19" t="s">
        <v>30</v>
      </c>
      <c r="I71" s="19"/>
      <c r="J71" s="19">
        <v>286946</v>
      </c>
      <c r="K71" s="19"/>
      <c r="L71" s="19" t="s">
        <v>18</v>
      </c>
      <c r="M71" s="19"/>
    </row>
    <row r="72" spans="1:13" x14ac:dyDescent="0.25">
      <c r="A72" s="19">
        <v>15106</v>
      </c>
      <c r="B72" s="14" t="s">
        <v>237</v>
      </c>
      <c r="C72" s="14" t="s">
        <v>238</v>
      </c>
      <c r="D72" s="19" t="s">
        <v>14</v>
      </c>
      <c r="E72" s="19" t="s">
        <v>15</v>
      </c>
      <c r="F72" s="19" t="s">
        <v>239</v>
      </c>
      <c r="G72" s="19" t="s">
        <v>428</v>
      </c>
      <c r="H72" s="19" t="s">
        <v>30</v>
      </c>
      <c r="I72" s="19">
        <v>46129</v>
      </c>
      <c r="J72" s="19">
        <v>285147</v>
      </c>
      <c r="K72" s="19"/>
      <c r="L72" s="19" t="s">
        <v>240</v>
      </c>
      <c r="M72" s="19"/>
    </row>
    <row r="73" spans="1:13" ht="45" x14ac:dyDescent="0.25">
      <c r="A73" s="19">
        <v>15127</v>
      </c>
      <c r="B73" s="14" t="s">
        <v>241</v>
      </c>
      <c r="C73" s="14" t="s">
        <v>242</v>
      </c>
      <c r="D73" s="19" t="s">
        <v>57</v>
      </c>
      <c r="E73" s="19" t="s">
        <v>243</v>
      </c>
      <c r="F73" s="19" t="s">
        <v>244</v>
      </c>
      <c r="G73" s="19"/>
      <c r="H73" s="19" t="s">
        <v>30</v>
      </c>
      <c r="I73" s="19">
        <v>46945</v>
      </c>
      <c r="J73" s="19">
        <v>287434</v>
      </c>
      <c r="K73" s="19" t="s">
        <v>443</v>
      </c>
      <c r="L73" s="19" t="s">
        <v>18</v>
      </c>
      <c r="M73" s="20" t="s">
        <v>457</v>
      </c>
    </row>
    <row r="74" spans="1:13" x14ac:dyDescent="0.25">
      <c r="A74" s="19">
        <v>15133</v>
      </c>
      <c r="B74" s="14" t="s">
        <v>245</v>
      </c>
      <c r="C74" s="14" t="s">
        <v>246</v>
      </c>
      <c r="D74" s="19" t="s">
        <v>224</v>
      </c>
      <c r="E74" s="19" t="s">
        <v>15</v>
      </c>
      <c r="F74" s="19" t="s">
        <v>247</v>
      </c>
      <c r="G74" s="19"/>
      <c r="H74" s="19" t="s">
        <v>30</v>
      </c>
      <c r="I74" s="19">
        <v>46902</v>
      </c>
      <c r="J74" s="19">
        <v>288074</v>
      </c>
      <c r="K74" s="19"/>
      <c r="L74" s="19" t="s">
        <v>18</v>
      </c>
      <c r="M74" s="19"/>
    </row>
    <row r="75" spans="1:13" x14ac:dyDescent="0.25">
      <c r="A75" s="19">
        <v>15153</v>
      </c>
      <c r="B75" s="14" t="s">
        <v>248</v>
      </c>
      <c r="C75" s="14" t="s">
        <v>248</v>
      </c>
      <c r="D75" s="19" t="s">
        <v>28</v>
      </c>
      <c r="E75" s="19" t="s">
        <v>66</v>
      </c>
      <c r="F75" s="19" t="s">
        <v>146</v>
      </c>
      <c r="G75" s="19"/>
      <c r="H75" s="19" t="s">
        <v>30</v>
      </c>
      <c r="I75" s="19"/>
      <c r="J75" s="19">
        <v>284825</v>
      </c>
      <c r="K75" s="19"/>
      <c r="L75" s="19" t="s">
        <v>147</v>
      </c>
      <c r="M75" s="19"/>
    </row>
    <row r="76" spans="1:13" x14ac:dyDescent="0.25">
      <c r="A76" s="19">
        <v>15168</v>
      </c>
      <c r="B76" s="14" t="s">
        <v>249</v>
      </c>
      <c r="C76" s="14" t="s">
        <v>250</v>
      </c>
      <c r="D76" s="19" t="s">
        <v>57</v>
      </c>
      <c r="E76" s="19" t="s">
        <v>66</v>
      </c>
      <c r="F76" s="19" t="s">
        <v>251</v>
      </c>
      <c r="G76" s="19"/>
      <c r="H76" s="19" t="s">
        <v>30</v>
      </c>
      <c r="I76" s="19">
        <v>46804</v>
      </c>
      <c r="J76" s="19">
        <v>288552</v>
      </c>
      <c r="K76" s="19" t="s">
        <v>439</v>
      </c>
      <c r="L76" s="19" t="s">
        <v>252</v>
      </c>
      <c r="M76" s="19" t="s">
        <v>458</v>
      </c>
    </row>
    <row r="77" spans="1:13" x14ac:dyDescent="0.25">
      <c r="A77" s="19">
        <v>15190</v>
      </c>
      <c r="B77" s="14" t="s">
        <v>253</v>
      </c>
      <c r="C77" s="14" t="s">
        <v>254</v>
      </c>
      <c r="D77" s="19" t="s">
        <v>123</v>
      </c>
      <c r="E77" s="19" t="s">
        <v>66</v>
      </c>
      <c r="F77" s="19" t="s">
        <v>255</v>
      </c>
      <c r="G77" s="19"/>
      <c r="H77" s="19" t="s">
        <v>30</v>
      </c>
      <c r="I77" s="19">
        <v>46415</v>
      </c>
      <c r="J77" s="19">
        <v>285348</v>
      </c>
      <c r="K77" s="19"/>
      <c r="L77" s="19" t="s">
        <v>256</v>
      </c>
      <c r="M77" s="19"/>
    </row>
    <row r="78" spans="1:13" x14ac:dyDescent="0.25">
      <c r="A78" s="19">
        <v>15211</v>
      </c>
      <c r="B78" s="14" t="s">
        <v>257</v>
      </c>
      <c r="C78" s="14" t="s">
        <v>258</v>
      </c>
      <c r="D78" s="19" t="s">
        <v>51</v>
      </c>
      <c r="E78" s="19" t="s">
        <v>259</v>
      </c>
      <c r="F78" s="19" t="s">
        <v>260</v>
      </c>
      <c r="G78" s="19"/>
      <c r="H78" s="19" t="s">
        <v>30</v>
      </c>
      <c r="I78" s="19"/>
      <c r="J78" s="19">
        <v>285298</v>
      </c>
      <c r="K78" s="19"/>
      <c r="L78" s="19" t="s">
        <v>18</v>
      </c>
      <c r="M78" s="19"/>
    </row>
    <row r="79" spans="1:13" x14ac:dyDescent="0.25">
      <c r="A79" s="19">
        <v>15231</v>
      </c>
      <c r="B79" s="14" t="s">
        <v>261</v>
      </c>
      <c r="C79" s="14" t="s">
        <v>262</v>
      </c>
      <c r="D79" s="19" t="s">
        <v>51</v>
      </c>
      <c r="E79" s="19" t="s">
        <v>15</v>
      </c>
      <c r="F79" s="19" t="s">
        <v>263</v>
      </c>
      <c r="G79" s="19"/>
      <c r="H79" s="19" t="s">
        <v>30</v>
      </c>
      <c r="I79" s="19"/>
      <c r="J79" s="19">
        <v>287865</v>
      </c>
      <c r="K79" s="19"/>
      <c r="L79" s="19" t="s">
        <v>18</v>
      </c>
      <c r="M79" s="19"/>
    </row>
    <row r="80" spans="1:13" x14ac:dyDescent="0.25">
      <c r="A80" s="19">
        <v>15247</v>
      </c>
      <c r="B80" s="14" t="s">
        <v>264</v>
      </c>
      <c r="C80" s="14" t="s">
        <v>265</v>
      </c>
      <c r="D80" s="19" t="s">
        <v>71</v>
      </c>
      <c r="E80" s="19" t="s">
        <v>66</v>
      </c>
      <c r="F80" s="19" t="s">
        <v>266</v>
      </c>
      <c r="G80" s="19"/>
      <c r="H80" s="19" t="s">
        <v>30</v>
      </c>
      <c r="I80" s="19"/>
      <c r="J80" s="19">
        <v>289529</v>
      </c>
      <c r="K80" s="19"/>
      <c r="L80" s="19" t="s">
        <v>18</v>
      </c>
      <c r="M80" s="19"/>
    </row>
    <row r="81" spans="1:15" x14ac:dyDescent="0.25">
      <c r="A81" s="19">
        <v>15263</v>
      </c>
      <c r="B81" s="14" t="s">
        <v>267</v>
      </c>
      <c r="C81" s="14" t="s">
        <v>268</v>
      </c>
      <c r="D81" s="19" t="s">
        <v>14</v>
      </c>
      <c r="E81" s="19" t="s">
        <v>136</v>
      </c>
      <c r="F81" s="19" t="s">
        <v>207</v>
      </c>
      <c r="G81" s="19"/>
      <c r="H81" s="19" t="s">
        <v>30</v>
      </c>
      <c r="I81" s="19"/>
      <c r="J81" s="19">
        <v>290567</v>
      </c>
      <c r="K81" s="19"/>
      <c r="L81" s="19" t="s">
        <v>18</v>
      </c>
      <c r="M81" s="19"/>
      <c r="N81" s="19"/>
      <c r="O81" s="19"/>
    </row>
    <row r="82" spans="1:15" x14ac:dyDescent="0.25">
      <c r="A82" s="19">
        <v>15269</v>
      </c>
      <c r="B82" s="14" t="s">
        <v>269</v>
      </c>
      <c r="C82" s="14" t="s">
        <v>270</v>
      </c>
      <c r="D82" s="19" t="s">
        <v>51</v>
      </c>
      <c r="E82" s="19" t="s">
        <v>66</v>
      </c>
      <c r="F82" s="19" t="s">
        <v>271</v>
      </c>
      <c r="G82" s="19"/>
      <c r="H82" s="19" t="s">
        <v>30</v>
      </c>
      <c r="I82" s="19"/>
      <c r="J82" s="19">
        <v>285244</v>
      </c>
      <c r="K82" s="19"/>
      <c r="L82" s="19" t="s">
        <v>272</v>
      </c>
      <c r="M82" s="19"/>
      <c r="N82" s="19"/>
      <c r="O82" s="19"/>
    </row>
    <row r="83" spans="1:15" x14ac:dyDescent="0.25">
      <c r="A83" s="19">
        <v>15276</v>
      </c>
      <c r="B83" s="14" t="s">
        <v>273</v>
      </c>
      <c r="C83" s="14" t="s">
        <v>273</v>
      </c>
      <c r="D83" s="19" t="s">
        <v>14</v>
      </c>
      <c r="E83" s="19" t="s">
        <v>66</v>
      </c>
      <c r="F83" s="19" t="s">
        <v>274</v>
      </c>
      <c r="G83" s="19"/>
      <c r="H83" s="19" t="s">
        <v>30</v>
      </c>
      <c r="I83" s="19"/>
      <c r="J83" s="19"/>
      <c r="K83" s="19"/>
      <c r="L83" s="19" t="s">
        <v>18</v>
      </c>
      <c r="M83" s="19"/>
      <c r="N83" s="19"/>
      <c r="O83" s="19"/>
    </row>
    <row r="84" spans="1:15" x14ac:dyDescent="0.25">
      <c r="A84" s="19">
        <v>15295</v>
      </c>
      <c r="B84" s="14" t="s">
        <v>275</v>
      </c>
      <c r="C84" s="14" t="s">
        <v>276</v>
      </c>
      <c r="D84" s="19" t="s">
        <v>22</v>
      </c>
      <c r="E84" s="19" t="s">
        <v>66</v>
      </c>
      <c r="F84" s="19" t="s">
        <v>277</v>
      </c>
      <c r="G84" s="19"/>
      <c r="H84" s="19" t="s">
        <v>30</v>
      </c>
      <c r="I84" s="19"/>
      <c r="J84" s="19"/>
      <c r="K84" s="19"/>
      <c r="L84" s="19" t="s">
        <v>18</v>
      </c>
      <c r="M84" s="19"/>
      <c r="N84" s="19"/>
      <c r="O84" s="19"/>
    </row>
    <row r="85" spans="1:15" x14ac:dyDescent="0.25">
      <c r="A85" s="19">
        <v>15311</v>
      </c>
      <c r="B85" s="14" t="s">
        <v>278</v>
      </c>
      <c r="C85" s="14" t="s">
        <v>279</v>
      </c>
      <c r="D85" s="19" t="s">
        <v>57</v>
      </c>
      <c r="E85" s="19" t="s">
        <v>23</v>
      </c>
      <c r="F85" s="19" t="s">
        <v>62</v>
      </c>
      <c r="G85" s="19" t="s">
        <v>428</v>
      </c>
      <c r="H85" s="19" t="s">
        <v>30</v>
      </c>
      <c r="I85" s="19">
        <v>48289</v>
      </c>
      <c r="J85" s="19">
        <v>291055</v>
      </c>
      <c r="K85" s="19" t="s">
        <v>443</v>
      </c>
      <c r="L85" s="19" t="s">
        <v>18</v>
      </c>
      <c r="M85" s="19" t="s">
        <v>459</v>
      </c>
      <c r="N85" s="19" t="s">
        <v>460</v>
      </c>
      <c r="O85" s="19"/>
    </row>
    <row r="86" spans="1:15" x14ac:dyDescent="0.25">
      <c r="A86" s="19">
        <v>15323</v>
      </c>
      <c r="B86" s="14" t="s">
        <v>280</v>
      </c>
      <c r="C86" s="14" t="s">
        <v>281</v>
      </c>
      <c r="D86" s="19" t="s">
        <v>51</v>
      </c>
      <c r="E86" s="19" t="s">
        <v>15</v>
      </c>
      <c r="F86" s="19" t="s">
        <v>282</v>
      </c>
      <c r="G86" s="19"/>
      <c r="H86" s="19" t="s">
        <v>30</v>
      </c>
      <c r="I86" s="19">
        <v>47568</v>
      </c>
      <c r="J86" s="19">
        <v>290616</v>
      </c>
      <c r="K86" s="19"/>
      <c r="L86" s="19" t="s">
        <v>283</v>
      </c>
      <c r="M86" s="19"/>
      <c r="N86" s="19"/>
      <c r="O86" s="19"/>
    </row>
    <row r="87" spans="1:15" x14ac:dyDescent="0.25">
      <c r="A87" s="19">
        <v>15356</v>
      </c>
      <c r="B87" s="14" t="s">
        <v>284</v>
      </c>
      <c r="C87" s="14" t="s">
        <v>285</v>
      </c>
      <c r="D87" s="19" t="s">
        <v>28</v>
      </c>
      <c r="E87" s="19" t="s">
        <v>259</v>
      </c>
      <c r="F87" s="19" t="s">
        <v>286</v>
      </c>
      <c r="G87" s="19"/>
      <c r="H87" s="19" t="s">
        <v>30</v>
      </c>
      <c r="I87" s="19"/>
      <c r="J87" s="19">
        <v>291887</v>
      </c>
      <c r="K87" s="19"/>
      <c r="L87" s="19" t="s">
        <v>18</v>
      </c>
      <c r="M87" s="19"/>
      <c r="N87" s="19"/>
      <c r="O87" s="19"/>
    </row>
    <row r="88" spans="1:15" x14ac:dyDescent="0.25">
      <c r="A88" s="19">
        <v>15375</v>
      </c>
      <c r="B88" s="14" t="s">
        <v>287</v>
      </c>
      <c r="C88" s="14" t="s">
        <v>288</v>
      </c>
      <c r="D88" s="19" t="s">
        <v>14</v>
      </c>
      <c r="E88" s="19" t="s">
        <v>66</v>
      </c>
      <c r="F88" s="19" t="s">
        <v>289</v>
      </c>
      <c r="G88" s="19"/>
      <c r="H88" s="19" t="s">
        <v>30</v>
      </c>
      <c r="I88" s="19">
        <v>48554</v>
      </c>
      <c r="J88" s="19">
        <v>292188</v>
      </c>
      <c r="K88" s="19"/>
      <c r="L88" s="19" t="s">
        <v>19</v>
      </c>
      <c r="M88" s="19"/>
      <c r="N88" s="19"/>
      <c r="O88" s="19"/>
    </row>
    <row r="89" spans="1:15" x14ac:dyDescent="0.25">
      <c r="A89" s="19">
        <v>15386</v>
      </c>
      <c r="B89" s="14" t="s">
        <v>290</v>
      </c>
      <c r="C89" s="14" t="s">
        <v>291</v>
      </c>
      <c r="D89" s="19" t="s">
        <v>28</v>
      </c>
      <c r="E89" s="19" t="s">
        <v>15</v>
      </c>
      <c r="F89" s="19" t="s">
        <v>292</v>
      </c>
      <c r="G89" s="19"/>
      <c r="H89" s="19" t="s">
        <v>30</v>
      </c>
      <c r="I89" s="19">
        <v>46548</v>
      </c>
      <c r="J89" s="19">
        <v>285019</v>
      </c>
      <c r="K89" s="19"/>
      <c r="L89" s="19" t="s">
        <v>68</v>
      </c>
      <c r="M89" s="19"/>
      <c r="N89" s="19"/>
      <c r="O89" s="19"/>
    </row>
    <row r="90" spans="1:15" x14ac:dyDescent="0.25">
      <c r="A90" s="19">
        <v>15400</v>
      </c>
      <c r="B90" s="14" t="s">
        <v>293</v>
      </c>
      <c r="C90" s="14" t="s">
        <v>294</v>
      </c>
      <c r="D90" s="19" t="s">
        <v>57</v>
      </c>
      <c r="E90" s="19" t="s">
        <v>66</v>
      </c>
      <c r="F90" s="19" t="s">
        <v>110</v>
      </c>
      <c r="G90" s="19" t="s">
        <v>428</v>
      </c>
      <c r="H90" s="19" t="s">
        <v>30</v>
      </c>
      <c r="I90" s="19">
        <v>47416</v>
      </c>
      <c r="J90" s="19">
        <v>290965</v>
      </c>
      <c r="K90" s="19" t="s">
        <v>439</v>
      </c>
      <c r="L90" s="19" t="s">
        <v>111</v>
      </c>
      <c r="M90" s="19" t="s">
        <v>461</v>
      </c>
      <c r="N90" s="19"/>
      <c r="O90" s="19"/>
    </row>
    <row r="91" spans="1:15" x14ac:dyDescent="0.25">
      <c r="A91" s="19">
        <v>15407</v>
      </c>
      <c r="B91" s="14" t="s">
        <v>295</v>
      </c>
      <c r="C91" s="14" t="s">
        <v>296</v>
      </c>
      <c r="D91" s="19" t="s">
        <v>57</v>
      </c>
      <c r="E91" s="19" t="s">
        <v>66</v>
      </c>
      <c r="F91" s="19" t="s">
        <v>105</v>
      </c>
      <c r="G91" s="19"/>
      <c r="H91" s="19" t="s">
        <v>30</v>
      </c>
      <c r="I91" s="19">
        <v>48427</v>
      </c>
      <c r="J91" s="19">
        <v>293182</v>
      </c>
      <c r="K91" s="19" t="s">
        <v>443</v>
      </c>
      <c r="L91" s="19" t="s">
        <v>18</v>
      </c>
      <c r="M91" s="19" t="s">
        <v>462</v>
      </c>
      <c r="N91" s="19" t="s">
        <v>463</v>
      </c>
      <c r="O91" s="19"/>
    </row>
    <row r="92" spans="1:15" x14ac:dyDescent="0.25">
      <c r="A92" s="19">
        <v>15410</v>
      </c>
      <c r="B92" s="14" t="s">
        <v>297</v>
      </c>
      <c r="C92" s="14" t="s">
        <v>298</v>
      </c>
      <c r="D92" s="19" t="s">
        <v>71</v>
      </c>
      <c r="E92" s="19" t="s">
        <v>66</v>
      </c>
      <c r="F92" s="19" t="s">
        <v>299</v>
      </c>
      <c r="G92" s="19"/>
      <c r="H92" s="19" t="s">
        <v>30</v>
      </c>
      <c r="I92" s="19">
        <v>49382</v>
      </c>
      <c r="J92" s="19">
        <v>294241</v>
      </c>
      <c r="K92" s="19"/>
      <c r="L92" s="19" t="s">
        <v>182</v>
      </c>
      <c r="M92" s="19"/>
      <c r="N92" s="19"/>
      <c r="O92" s="19"/>
    </row>
    <row r="93" spans="1:15" x14ac:dyDescent="0.25">
      <c r="A93" s="19">
        <v>15417</v>
      </c>
      <c r="B93" s="14" t="s">
        <v>300</v>
      </c>
      <c r="C93" s="14" t="s">
        <v>301</v>
      </c>
      <c r="D93" s="19" t="s">
        <v>22</v>
      </c>
      <c r="E93" s="19" t="s">
        <v>66</v>
      </c>
      <c r="F93" s="19" t="s">
        <v>302</v>
      </c>
      <c r="G93" s="19"/>
      <c r="H93" s="19" t="s">
        <v>30</v>
      </c>
      <c r="I93" s="19">
        <v>48784</v>
      </c>
      <c r="J93" s="19">
        <v>296569</v>
      </c>
      <c r="K93" s="19"/>
      <c r="L93" s="19" t="s">
        <v>18</v>
      </c>
      <c r="M93" s="19"/>
      <c r="N93" s="19"/>
      <c r="O93" s="19"/>
    </row>
    <row r="94" spans="1:15" x14ac:dyDescent="0.25">
      <c r="A94" s="19">
        <v>15442</v>
      </c>
      <c r="B94" s="14" t="s">
        <v>303</v>
      </c>
      <c r="C94" s="14" t="s">
        <v>304</v>
      </c>
      <c r="D94" s="19" t="s">
        <v>14</v>
      </c>
      <c r="E94" s="19" t="s">
        <v>259</v>
      </c>
      <c r="F94" s="19" t="s">
        <v>305</v>
      </c>
      <c r="G94" s="19"/>
      <c r="H94" s="19" t="s">
        <v>30</v>
      </c>
      <c r="I94" s="19"/>
      <c r="J94" s="19">
        <v>297314</v>
      </c>
      <c r="K94" s="19"/>
      <c r="L94" s="19" t="s">
        <v>18</v>
      </c>
      <c r="M94" s="19"/>
      <c r="N94" s="19"/>
      <c r="O94" s="19"/>
    </row>
    <row r="95" spans="1:15" x14ac:dyDescent="0.25">
      <c r="A95" s="19">
        <v>15448</v>
      </c>
      <c r="B95" s="14" t="s">
        <v>306</v>
      </c>
      <c r="C95" s="14" t="s">
        <v>307</v>
      </c>
      <c r="D95" s="19" t="s">
        <v>57</v>
      </c>
      <c r="E95" s="19" t="s">
        <v>15</v>
      </c>
      <c r="F95" s="19" t="s">
        <v>308</v>
      </c>
      <c r="G95" s="19" t="s">
        <v>428</v>
      </c>
      <c r="H95" s="19" t="s">
        <v>30</v>
      </c>
      <c r="I95" s="19">
        <v>48426</v>
      </c>
      <c r="J95" s="19">
        <v>294480</v>
      </c>
      <c r="K95" s="19" t="s">
        <v>436</v>
      </c>
      <c r="L95" s="19" t="s">
        <v>182</v>
      </c>
      <c r="M95" s="19" t="s">
        <v>464</v>
      </c>
      <c r="N95" s="19" t="s">
        <v>465</v>
      </c>
      <c r="O95" s="19" t="s">
        <v>466</v>
      </c>
    </row>
    <row r="96" spans="1:15" x14ac:dyDescent="0.25">
      <c r="A96" s="19">
        <v>15450</v>
      </c>
      <c r="B96" s="14" t="s">
        <v>309</v>
      </c>
      <c r="C96" s="14" t="s">
        <v>310</v>
      </c>
      <c r="D96" s="19" t="s">
        <v>28</v>
      </c>
      <c r="E96" s="19" t="s">
        <v>66</v>
      </c>
      <c r="F96" s="19" t="s">
        <v>286</v>
      </c>
      <c r="G96" s="19"/>
      <c r="H96" s="19" t="s">
        <v>30</v>
      </c>
      <c r="I96" s="19"/>
      <c r="J96" s="19">
        <v>295599</v>
      </c>
      <c r="K96" s="19"/>
      <c r="L96" s="19" t="s">
        <v>18</v>
      </c>
      <c r="M96" s="19"/>
      <c r="N96" s="19"/>
      <c r="O96" s="19"/>
    </row>
    <row r="97" spans="1:15" x14ac:dyDescent="0.25">
      <c r="A97" s="19">
        <v>15453</v>
      </c>
      <c r="B97" s="14" t="s">
        <v>311</v>
      </c>
      <c r="C97" s="14" t="s">
        <v>312</v>
      </c>
      <c r="D97" s="19" t="s">
        <v>65</v>
      </c>
      <c r="E97" s="19" t="s">
        <v>166</v>
      </c>
      <c r="F97" s="19" t="s">
        <v>313</v>
      </c>
      <c r="G97" s="19" t="s">
        <v>428</v>
      </c>
      <c r="H97" s="19" t="s">
        <v>30</v>
      </c>
      <c r="I97" s="19">
        <v>48229</v>
      </c>
      <c r="J97" s="19">
        <v>220277</v>
      </c>
      <c r="K97" s="19"/>
      <c r="L97" s="19" t="s">
        <v>314</v>
      </c>
      <c r="M97" s="19"/>
      <c r="N97" s="19"/>
      <c r="O97" s="19"/>
    </row>
    <row r="98" spans="1:15" x14ac:dyDescent="0.25">
      <c r="A98" s="19">
        <v>15474</v>
      </c>
      <c r="B98" s="14" t="s">
        <v>315</v>
      </c>
      <c r="C98" s="14" t="s">
        <v>315</v>
      </c>
      <c r="D98" s="19" t="s">
        <v>14</v>
      </c>
      <c r="E98" s="19" t="s">
        <v>166</v>
      </c>
      <c r="F98" s="19" t="s">
        <v>316</v>
      </c>
      <c r="G98" s="19"/>
      <c r="H98" s="19" t="s">
        <v>30</v>
      </c>
      <c r="I98" s="19"/>
      <c r="J98" s="19">
        <v>296155</v>
      </c>
      <c r="K98" s="19"/>
      <c r="L98" s="19" t="s">
        <v>18</v>
      </c>
      <c r="M98" s="19"/>
      <c r="N98" s="19"/>
      <c r="O98" s="19"/>
    </row>
    <row r="99" spans="1:15" x14ac:dyDescent="0.25">
      <c r="A99" s="19">
        <v>15479</v>
      </c>
      <c r="B99" s="14" t="s">
        <v>317</v>
      </c>
      <c r="C99" s="14" t="s">
        <v>318</v>
      </c>
      <c r="D99" s="19" t="s">
        <v>57</v>
      </c>
      <c r="E99" s="19" t="s">
        <v>66</v>
      </c>
      <c r="F99" s="19" t="s">
        <v>319</v>
      </c>
      <c r="G99" s="19"/>
      <c r="H99" s="19" t="s">
        <v>30</v>
      </c>
      <c r="I99" s="19"/>
      <c r="J99" s="19">
        <v>296376</v>
      </c>
      <c r="K99" s="19" t="s">
        <v>436</v>
      </c>
      <c r="L99" s="19" t="s">
        <v>18</v>
      </c>
      <c r="M99" s="19" t="s">
        <v>437</v>
      </c>
      <c r="N99" s="19"/>
      <c r="O99" s="19"/>
    </row>
    <row r="100" spans="1:15" x14ac:dyDescent="0.25">
      <c r="A100" s="19">
        <v>15504</v>
      </c>
      <c r="B100" s="14" t="s">
        <v>320</v>
      </c>
      <c r="C100" s="14" t="s">
        <v>321</v>
      </c>
      <c r="D100" s="19" t="s">
        <v>14</v>
      </c>
      <c r="E100" s="19" t="s">
        <v>15</v>
      </c>
      <c r="F100" s="19" t="s">
        <v>322</v>
      </c>
      <c r="G100" s="19"/>
      <c r="H100" s="19" t="s">
        <v>30</v>
      </c>
      <c r="I100" s="19">
        <v>48360</v>
      </c>
      <c r="J100" s="19">
        <v>294739</v>
      </c>
      <c r="K100" s="19"/>
      <c r="L100" s="19" t="s">
        <v>188</v>
      </c>
      <c r="M100" s="19"/>
      <c r="N100" s="19"/>
      <c r="O100" s="19"/>
    </row>
    <row r="101" spans="1:15" x14ac:dyDescent="0.25">
      <c r="A101" s="19">
        <v>15520</v>
      </c>
      <c r="B101" s="14" t="s">
        <v>323</v>
      </c>
      <c r="C101" s="14" t="s">
        <v>324</v>
      </c>
      <c r="D101" s="19" t="s">
        <v>57</v>
      </c>
      <c r="E101" s="19" t="s">
        <v>166</v>
      </c>
      <c r="F101" s="19" t="s">
        <v>325</v>
      </c>
      <c r="G101" s="19" t="s">
        <v>428</v>
      </c>
      <c r="H101" s="19" t="s">
        <v>30</v>
      </c>
      <c r="I101" s="19">
        <v>47718</v>
      </c>
      <c r="J101" s="19">
        <v>295903</v>
      </c>
      <c r="K101" s="19"/>
      <c r="L101" s="19" t="s">
        <v>326</v>
      </c>
      <c r="M101" s="19" t="s">
        <v>467</v>
      </c>
      <c r="N101" s="19"/>
      <c r="O101" s="19"/>
    </row>
    <row r="102" spans="1:15" x14ac:dyDescent="0.25">
      <c r="A102" s="19">
        <v>15524</v>
      </c>
      <c r="B102" s="14" t="s">
        <v>327</v>
      </c>
      <c r="C102" s="14" t="s">
        <v>328</v>
      </c>
      <c r="D102" s="19" t="s">
        <v>57</v>
      </c>
      <c r="E102" s="19" t="s">
        <v>66</v>
      </c>
      <c r="F102" s="19" t="s">
        <v>62</v>
      </c>
      <c r="G102" s="19" t="s">
        <v>428</v>
      </c>
      <c r="H102" s="19" t="s">
        <v>30</v>
      </c>
      <c r="I102" s="19">
        <v>48968</v>
      </c>
      <c r="J102" s="19">
        <v>297443</v>
      </c>
      <c r="K102" s="19" t="s">
        <v>443</v>
      </c>
      <c r="L102" s="19" t="s">
        <v>18</v>
      </c>
      <c r="M102" s="19" t="s">
        <v>460</v>
      </c>
      <c r="N102" s="19" t="s">
        <v>459</v>
      </c>
      <c r="O102" s="19" t="s">
        <v>468</v>
      </c>
    </row>
    <row r="103" spans="1:15" x14ac:dyDescent="0.25">
      <c r="A103" s="19">
        <v>15527</v>
      </c>
      <c r="B103" s="14" t="s">
        <v>329</v>
      </c>
      <c r="C103" s="14" t="s">
        <v>329</v>
      </c>
      <c r="D103" s="19" t="s">
        <v>28</v>
      </c>
      <c r="E103" s="19" t="s">
        <v>66</v>
      </c>
      <c r="F103" s="19" t="s">
        <v>330</v>
      </c>
      <c r="G103" s="19"/>
      <c r="H103" s="19" t="s">
        <v>30</v>
      </c>
      <c r="I103" s="19"/>
      <c r="J103" s="19">
        <v>287455</v>
      </c>
      <c r="K103" s="19"/>
      <c r="L103" s="19" t="s">
        <v>331</v>
      </c>
      <c r="M103" s="19"/>
      <c r="N103" s="19"/>
      <c r="O103" s="19"/>
    </row>
    <row r="104" spans="1:15" x14ac:dyDescent="0.25">
      <c r="A104" s="19">
        <v>15539</v>
      </c>
      <c r="B104" s="14" t="s">
        <v>332</v>
      </c>
      <c r="C104" s="14" t="s">
        <v>333</v>
      </c>
      <c r="D104" s="19" t="s">
        <v>57</v>
      </c>
      <c r="E104" s="19" t="s">
        <v>166</v>
      </c>
      <c r="F104" s="19" t="s">
        <v>521</v>
      </c>
      <c r="G104" s="19" t="s">
        <v>428</v>
      </c>
      <c r="H104" s="19" t="s">
        <v>30</v>
      </c>
      <c r="I104" s="19">
        <v>46718</v>
      </c>
      <c r="J104" s="19">
        <v>282538</v>
      </c>
      <c r="K104" s="19"/>
      <c r="L104" s="19" t="s">
        <v>334</v>
      </c>
      <c r="M104" s="19" t="s">
        <v>514</v>
      </c>
      <c r="N104" s="19"/>
      <c r="O104" s="19"/>
    </row>
    <row r="105" spans="1:15" x14ac:dyDescent="0.25">
      <c r="A105" s="19">
        <v>15604</v>
      </c>
      <c r="B105" s="14" t="s">
        <v>335</v>
      </c>
      <c r="C105" s="14" t="s">
        <v>336</v>
      </c>
      <c r="D105" s="19" t="s">
        <v>57</v>
      </c>
      <c r="E105" s="19" t="s">
        <v>66</v>
      </c>
      <c r="F105" s="19" t="s">
        <v>337</v>
      </c>
      <c r="G105" s="19"/>
      <c r="H105" s="19" t="s">
        <v>30</v>
      </c>
      <c r="I105" s="19">
        <v>47409</v>
      </c>
      <c r="J105" s="19">
        <v>288652</v>
      </c>
      <c r="K105" s="19" t="s">
        <v>443</v>
      </c>
      <c r="L105" s="19" t="s">
        <v>338</v>
      </c>
      <c r="M105" s="19" t="s">
        <v>469</v>
      </c>
      <c r="N105" s="19"/>
      <c r="O105" s="19"/>
    </row>
    <row r="106" spans="1:15" x14ac:dyDescent="0.25">
      <c r="A106" s="19">
        <v>15656</v>
      </c>
      <c r="B106" s="14" t="s">
        <v>522</v>
      </c>
      <c r="C106" s="14" t="s">
        <v>523</v>
      </c>
      <c r="D106" s="19" t="s">
        <v>57</v>
      </c>
      <c r="E106" s="19" t="s">
        <v>66</v>
      </c>
      <c r="F106" s="19" t="s">
        <v>524</v>
      </c>
      <c r="G106" s="19" t="s">
        <v>428</v>
      </c>
      <c r="H106" s="19" t="s">
        <v>30</v>
      </c>
      <c r="I106" s="19">
        <v>48890</v>
      </c>
      <c r="J106" s="19">
        <v>294861</v>
      </c>
      <c r="K106" s="19" t="s">
        <v>439</v>
      </c>
      <c r="L106" s="19" t="s">
        <v>338</v>
      </c>
      <c r="M106" s="19" t="s">
        <v>503</v>
      </c>
      <c r="N106" s="19" t="s">
        <v>489</v>
      </c>
      <c r="O106" s="19"/>
    </row>
    <row r="107" spans="1:15" x14ac:dyDescent="0.25">
      <c r="A107" s="19">
        <v>5708</v>
      </c>
      <c r="B107" s="14" t="s">
        <v>339</v>
      </c>
      <c r="C107" s="14" t="s">
        <v>340</v>
      </c>
      <c r="D107" s="19" t="s">
        <v>341</v>
      </c>
      <c r="E107" s="19" t="s">
        <v>15</v>
      </c>
      <c r="F107" s="19" t="s">
        <v>342</v>
      </c>
      <c r="G107" s="19"/>
      <c r="H107" s="19" t="s">
        <v>17</v>
      </c>
      <c r="I107" s="19">
        <v>8963</v>
      </c>
      <c r="J107" s="19">
        <v>5748</v>
      </c>
      <c r="K107" s="19"/>
      <c r="L107" s="19" t="s">
        <v>18</v>
      </c>
      <c r="M107" s="19"/>
      <c r="N107" s="19"/>
      <c r="O107" s="19"/>
    </row>
    <row r="108" spans="1:15" x14ac:dyDescent="0.25">
      <c r="A108" s="19">
        <v>5760</v>
      </c>
      <c r="B108" s="14" t="s">
        <v>343</v>
      </c>
      <c r="C108" s="14" t="s">
        <v>343</v>
      </c>
      <c r="D108" s="19" t="s">
        <v>65</v>
      </c>
      <c r="E108" s="19" t="s">
        <v>15</v>
      </c>
      <c r="F108" s="19" t="s">
        <v>344</v>
      </c>
      <c r="G108" s="19"/>
      <c r="H108" s="19" t="s">
        <v>17</v>
      </c>
      <c r="I108" s="19">
        <v>10679</v>
      </c>
      <c r="J108" s="19">
        <v>251823</v>
      </c>
      <c r="K108" s="19"/>
      <c r="L108" s="19" t="s">
        <v>18</v>
      </c>
      <c r="M108" s="19"/>
      <c r="N108" s="19"/>
      <c r="O108" s="19"/>
    </row>
    <row r="109" spans="1:15" x14ac:dyDescent="0.25">
      <c r="A109" s="19">
        <v>7094</v>
      </c>
      <c r="B109" s="14" t="s">
        <v>345</v>
      </c>
      <c r="C109" s="14" t="s">
        <v>346</v>
      </c>
      <c r="D109" s="19" t="s">
        <v>74</v>
      </c>
      <c r="E109" s="19" t="s">
        <v>15</v>
      </c>
      <c r="F109" s="19" t="s">
        <v>157</v>
      </c>
      <c r="G109" s="19"/>
      <c r="H109" s="19" t="s">
        <v>17</v>
      </c>
      <c r="I109" s="19"/>
      <c r="J109" s="19">
        <v>261853</v>
      </c>
      <c r="K109" s="19"/>
      <c r="L109" s="19" t="s">
        <v>19</v>
      </c>
      <c r="M109" s="19"/>
      <c r="N109" s="19"/>
      <c r="O109" s="19"/>
    </row>
    <row r="110" spans="1:15" x14ac:dyDescent="0.25">
      <c r="A110" s="19">
        <v>8069</v>
      </c>
      <c r="B110" s="14" t="s">
        <v>347</v>
      </c>
      <c r="C110" s="14" t="s">
        <v>347</v>
      </c>
      <c r="D110" s="19" t="s">
        <v>14</v>
      </c>
      <c r="E110" s="19" t="s">
        <v>15</v>
      </c>
      <c r="F110" s="19" t="s">
        <v>72</v>
      </c>
      <c r="G110" s="19"/>
      <c r="H110" s="19" t="s">
        <v>17</v>
      </c>
      <c r="I110" s="19"/>
      <c r="J110" s="19"/>
      <c r="K110" s="19"/>
      <c r="L110" s="19" t="s">
        <v>18</v>
      </c>
      <c r="M110" s="19"/>
      <c r="N110" s="19"/>
      <c r="O110" s="19"/>
    </row>
    <row r="111" spans="1:15" x14ac:dyDescent="0.25">
      <c r="A111" s="19">
        <v>8080</v>
      </c>
      <c r="B111" s="14" t="s">
        <v>348</v>
      </c>
      <c r="C111" s="14" t="s">
        <v>349</v>
      </c>
      <c r="D111" s="19" t="s">
        <v>14</v>
      </c>
      <c r="E111" s="19" t="s">
        <v>15</v>
      </c>
      <c r="F111" s="19" t="s">
        <v>350</v>
      </c>
      <c r="G111" s="19"/>
      <c r="H111" s="19" t="s">
        <v>17</v>
      </c>
      <c r="I111" s="19"/>
      <c r="J111" s="19"/>
      <c r="K111" s="19"/>
      <c r="L111" s="19" t="s">
        <v>18</v>
      </c>
      <c r="M111" s="19"/>
      <c r="N111" s="19"/>
      <c r="O111" s="19"/>
    </row>
    <row r="112" spans="1:15" x14ac:dyDescent="0.25">
      <c r="A112" s="19">
        <v>8311</v>
      </c>
      <c r="B112" s="14" t="s">
        <v>351</v>
      </c>
      <c r="C112" s="14" t="s">
        <v>352</v>
      </c>
      <c r="D112" s="19" t="s">
        <v>22</v>
      </c>
      <c r="E112" s="19" t="s">
        <v>15</v>
      </c>
      <c r="F112" s="19" t="s">
        <v>353</v>
      </c>
      <c r="G112" s="19"/>
      <c r="H112" s="19" t="s">
        <v>17</v>
      </c>
      <c r="I112" s="19">
        <v>8662</v>
      </c>
      <c r="J112" s="19"/>
      <c r="K112" s="19"/>
      <c r="L112" s="19" t="s">
        <v>18</v>
      </c>
      <c r="M112" s="19"/>
      <c r="N112" s="19"/>
      <c r="O112" s="19"/>
    </row>
    <row r="113" spans="1:12" x14ac:dyDescent="0.25">
      <c r="A113" s="19">
        <v>8637</v>
      </c>
      <c r="B113" s="14" t="s">
        <v>354</v>
      </c>
      <c r="C113" s="14" t="s">
        <v>355</v>
      </c>
      <c r="D113" s="19" t="s">
        <v>22</v>
      </c>
      <c r="E113" s="19" t="s">
        <v>15</v>
      </c>
      <c r="F113" s="19" t="s">
        <v>353</v>
      </c>
      <c r="G113" s="19" t="s">
        <v>428</v>
      </c>
      <c r="H113" s="19" t="s">
        <v>17</v>
      </c>
      <c r="I113" s="19">
        <v>14162</v>
      </c>
      <c r="J113" s="19">
        <v>112935</v>
      </c>
      <c r="K113" s="19"/>
      <c r="L113" s="19" t="s">
        <v>18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99"/>
  <sheetViews>
    <sheetView topLeftCell="A64" workbookViewId="0">
      <selection activeCell="A99" sqref="A99"/>
    </sheetView>
  </sheetViews>
  <sheetFormatPr defaultRowHeight="15" x14ac:dyDescent="0.25"/>
  <cols>
    <col min="1" max="1" width="9.140625" style="12"/>
    <col min="7" max="7" width="34.28515625" customWidth="1"/>
    <col min="8" max="8" width="25.42578125" customWidth="1"/>
    <col min="9" max="9" width="26.28515625" customWidth="1"/>
    <col min="10" max="10" width="22.5703125" customWidth="1"/>
  </cols>
  <sheetData>
    <row r="1" spans="1:8" x14ac:dyDescent="0.25">
      <c r="A1" s="17" t="s">
        <v>516</v>
      </c>
      <c r="B1" s="17"/>
      <c r="C1" s="17"/>
      <c r="D1" s="17"/>
      <c r="E1" s="17"/>
      <c r="F1" s="17"/>
      <c r="G1" s="17"/>
      <c r="H1" s="17"/>
    </row>
    <row r="2" spans="1:8" x14ac:dyDescent="0.25">
      <c r="A2" s="17" t="s">
        <v>405</v>
      </c>
      <c r="B2" s="17"/>
      <c r="C2" s="17"/>
      <c r="D2" s="17"/>
      <c r="E2" s="17"/>
      <c r="F2" s="17"/>
      <c r="G2" s="17"/>
      <c r="H2" s="17"/>
    </row>
    <row r="3" spans="1:8" x14ac:dyDescent="0.25">
      <c r="A3" s="17" t="s">
        <v>1</v>
      </c>
      <c r="B3" s="17"/>
      <c r="C3" s="17"/>
      <c r="D3" s="17"/>
      <c r="E3" s="17"/>
      <c r="F3" s="17"/>
      <c r="G3" s="17"/>
      <c r="H3" s="17"/>
    </row>
    <row r="4" spans="1:8" x14ac:dyDescent="0.25">
      <c r="A4" s="17" t="s">
        <v>404</v>
      </c>
      <c r="B4" s="17"/>
      <c r="C4" s="17"/>
      <c r="D4" s="17"/>
      <c r="E4" s="17"/>
      <c r="F4" s="17"/>
      <c r="G4" s="17"/>
      <c r="H4" s="17"/>
    </row>
    <row r="5" spans="1:8" x14ac:dyDescent="0.25">
      <c r="A5" s="17" t="s">
        <v>3</v>
      </c>
      <c r="B5" s="17"/>
      <c r="C5" s="17"/>
      <c r="D5" s="17"/>
      <c r="E5" s="17"/>
      <c r="F5" s="17"/>
      <c r="G5" s="17"/>
      <c r="H5" s="17"/>
    </row>
    <row r="6" spans="1:8" x14ac:dyDescent="0.25">
      <c r="A6" s="17" t="s">
        <v>403</v>
      </c>
      <c r="B6" s="17" t="s">
        <v>398</v>
      </c>
      <c r="C6" s="17" t="s">
        <v>8</v>
      </c>
      <c r="D6" s="17" t="s">
        <v>408</v>
      </c>
      <c r="E6" s="17" t="s">
        <v>409</v>
      </c>
      <c r="F6" s="17" t="s">
        <v>397</v>
      </c>
      <c r="G6" s="17" t="s">
        <v>396</v>
      </c>
      <c r="H6" s="17" t="s">
        <v>410</v>
      </c>
    </row>
    <row r="7" spans="1:8" x14ac:dyDescent="0.25">
      <c r="A7" s="17">
        <v>5708</v>
      </c>
      <c r="B7" s="17" t="s">
        <v>19</v>
      </c>
      <c r="C7" s="17" t="s">
        <v>15</v>
      </c>
      <c r="D7" s="18">
        <v>39954</v>
      </c>
      <c r="E7" s="17" t="s">
        <v>411</v>
      </c>
      <c r="F7" s="17"/>
      <c r="G7" s="17" t="s">
        <v>358</v>
      </c>
      <c r="H7" s="17">
        <v>50123</v>
      </c>
    </row>
    <row r="8" spans="1:8" x14ac:dyDescent="0.25">
      <c r="A8" s="17">
        <v>5760</v>
      </c>
      <c r="B8" s="17" t="s">
        <v>19</v>
      </c>
      <c r="C8" s="17" t="s">
        <v>15</v>
      </c>
      <c r="D8" s="18">
        <v>43971</v>
      </c>
      <c r="E8" s="17" t="s">
        <v>411</v>
      </c>
      <c r="F8" s="17"/>
      <c r="G8" s="17" t="s">
        <v>344</v>
      </c>
      <c r="H8" s="17">
        <v>8460</v>
      </c>
    </row>
    <row r="9" spans="1:8" x14ac:dyDescent="0.25">
      <c r="A9" s="17">
        <v>7094</v>
      </c>
      <c r="B9" s="17" t="s">
        <v>19</v>
      </c>
      <c r="C9" s="17" t="s">
        <v>15</v>
      </c>
      <c r="D9" s="18">
        <v>41885</v>
      </c>
      <c r="E9" s="17" t="s">
        <v>411</v>
      </c>
      <c r="F9" s="17"/>
      <c r="G9" s="17" t="s">
        <v>157</v>
      </c>
      <c r="H9" s="17">
        <v>0</v>
      </c>
    </row>
    <row r="10" spans="1:8" x14ac:dyDescent="0.25">
      <c r="A10" s="17">
        <v>8069</v>
      </c>
      <c r="B10" s="17" t="s">
        <v>19</v>
      </c>
      <c r="C10" s="17" t="s">
        <v>420</v>
      </c>
      <c r="D10" s="19"/>
      <c r="E10" s="17" t="s">
        <v>411</v>
      </c>
      <c r="F10" s="17" t="s">
        <v>357</v>
      </c>
      <c r="G10" s="17"/>
      <c r="H10" s="17">
        <v>0</v>
      </c>
    </row>
    <row r="11" spans="1:8" x14ac:dyDescent="0.25">
      <c r="A11" s="17">
        <v>8311</v>
      </c>
      <c r="B11" s="17" t="s">
        <v>19</v>
      </c>
      <c r="C11" s="17" t="s">
        <v>418</v>
      </c>
      <c r="D11" s="19"/>
      <c r="E11" s="17" t="s">
        <v>411</v>
      </c>
      <c r="F11" s="17"/>
      <c r="G11" s="17"/>
      <c r="H11" s="17">
        <v>0</v>
      </c>
    </row>
    <row r="12" spans="1:8" x14ac:dyDescent="0.25">
      <c r="A12" s="17">
        <v>8637</v>
      </c>
      <c r="B12" s="17" t="s">
        <v>19</v>
      </c>
      <c r="C12" s="17" t="s">
        <v>415</v>
      </c>
      <c r="D12" s="19"/>
      <c r="E12" s="17" t="s">
        <v>411</v>
      </c>
      <c r="F12" s="17"/>
      <c r="G12" s="17" t="s">
        <v>356</v>
      </c>
      <c r="H12" s="17">
        <v>0</v>
      </c>
    </row>
    <row r="13" spans="1:8" x14ac:dyDescent="0.25">
      <c r="A13" s="17">
        <v>10120</v>
      </c>
      <c r="B13" s="17" t="s">
        <v>19</v>
      </c>
      <c r="C13" s="17" t="s">
        <v>15</v>
      </c>
      <c r="D13" s="18">
        <v>41051</v>
      </c>
      <c r="E13" s="17" t="s">
        <v>411</v>
      </c>
      <c r="F13" s="17"/>
      <c r="G13" s="17" t="s">
        <v>16</v>
      </c>
      <c r="H13" s="17">
        <v>833</v>
      </c>
    </row>
    <row r="14" spans="1:8" x14ac:dyDescent="0.25">
      <c r="A14" s="17">
        <v>10142</v>
      </c>
      <c r="B14" s="17" t="s">
        <v>19</v>
      </c>
      <c r="C14" s="17" t="s">
        <v>58</v>
      </c>
      <c r="D14" s="18">
        <v>41172</v>
      </c>
      <c r="E14" s="17" t="s">
        <v>411</v>
      </c>
      <c r="F14" s="17"/>
      <c r="G14" s="17" t="s">
        <v>36</v>
      </c>
      <c r="H14" s="17">
        <v>6</v>
      </c>
    </row>
    <row r="15" spans="1:8" x14ac:dyDescent="0.25">
      <c r="A15" s="17">
        <v>10488</v>
      </c>
      <c r="B15" s="17" t="s">
        <v>19</v>
      </c>
      <c r="C15" s="17" t="s">
        <v>58</v>
      </c>
      <c r="D15" s="18">
        <v>41509</v>
      </c>
      <c r="E15" s="17" t="s">
        <v>411</v>
      </c>
      <c r="F15" s="17"/>
      <c r="G15" s="17" t="s">
        <v>395</v>
      </c>
      <c r="H15" s="17">
        <v>550</v>
      </c>
    </row>
    <row r="16" spans="1:8" x14ac:dyDescent="0.25">
      <c r="A16" s="17">
        <v>10556</v>
      </c>
      <c r="B16" s="17" t="s">
        <v>19</v>
      </c>
      <c r="C16" s="17" t="s">
        <v>15</v>
      </c>
      <c r="D16" s="18">
        <v>41572</v>
      </c>
      <c r="E16" s="17" t="s">
        <v>411</v>
      </c>
      <c r="F16" s="17"/>
      <c r="G16" s="17" t="s">
        <v>390</v>
      </c>
      <c r="H16" s="17">
        <v>525</v>
      </c>
    </row>
    <row r="17" spans="1:8" x14ac:dyDescent="0.25">
      <c r="A17" s="17">
        <v>10663</v>
      </c>
      <c r="B17" s="17" t="s">
        <v>19</v>
      </c>
      <c r="C17" s="17" t="s">
        <v>15</v>
      </c>
      <c r="D17" s="18">
        <v>41950</v>
      </c>
      <c r="E17" s="17" t="s">
        <v>411</v>
      </c>
      <c r="F17" s="17"/>
      <c r="G17" s="17" t="s">
        <v>36</v>
      </c>
      <c r="H17" s="17">
        <v>1</v>
      </c>
    </row>
    <row r="18" spans="1:8" x14ac:dyDescent="0.25">
      <c r="A18" s="17">
        <v>11487</v>
      </c>
      <c r="B18" s="17" t="s">
        <v>19</v>
      </c>
      <c r="C18" s="17" t="s">
        <v>412</v>
      </c>
      <c r="D18" s="18">
        <v>44012</v>
      </c>
      <c r="E18" s="17" t="s">
        <v>413</v>
      </c>
      <c r="F18" s="17"/>
      <c r="G18" s="17" t="s">
        <v>114</v>
      </c>
      <c r="H18" s="17">
        <v>0</v>
      </c>
    </row>
    <row r="19" spans="1:8" x14ac:dyDescent="0.25">
      <c r="A19" s="17">
        <v>11578</v>
      </c>
      <c r="B19" s="17" t="s">
        <v>19</v>
      </c>
      <c r="C19" s="17" t="s">
        <v>15</v>
      </c>
      <c r="D19" s="18">
        <v>42415</v>
      </c>
      <c r="E19" s="17" t="s">
        <v>411</v>
      </c>
      <c r="F19" s="17"/>
      <c r="G19" s="17" t="s">
        <v>42</v>
      </c>
      <c r="H19" s="17">
        <v>1364</v>
      </c>
    </row>
    <row r="20" spans="1:8" x14ac:dyDescent="0.25">
      <c r="A20" s="17">
        <v>11653</v>
      </c>
      <c r="B20" s="17" t="s">
        <v>19</v>
      </c>
      <c r="C20" s="17" t="s">
        <v>15</v>
      </c>
      <c r="D20" s="18">
        <v>42398</v>
      </c>
      <c r="E20" s="17" t="s">
        <v>411</v>
      </c>
      <c r="F20" s="17"/>
      <c r="G20" s="17" t="s">
        <v>394</v>
      </c>
      <c r="H20" s="17">
        <v>242</v>
      </c>
    </row>
    <row r="21" spans="1:8" x14ac:dyDescent="0.25">
      <c r="A21" s="17">
        <v>11669</v>
      </c>
      <c r="B21" s="17" t="s">
        <v>19</v>
      </c>
      <c r="C21" s="17" t="s">
        <v>15</v>
      </c>
      <c r="D21" s="18">
        <v>42578</v>
      </c>
      <c r="E21" s="17" t="s">
        <v>411</v>
      </c>
      <c r="F21" s="17"/>
      <c r="G21" s="17" t="s">
        <v>48</v>
      </c>
      <c r="H21" s="17">
        <v>835</v>
      </c>
    </row>
    <row r="22" spans="1:8" x14ac:dyDescent="0.25">
      <c r="A22" s="17">
        <v>12272</v>
      </c>
      <c r="B22" s="17" t="s">
        <v>19</v>
      </c>
      <c r="C22" s="17" t="s">
        <v>15</v>
      </c>
      <c r="D22" s="18">
        <v>43209</v>
      </c>
      <c r="E22" s="17" t="s">
        <v>411</v>
      </c>
      <c r="F22" s="17"/>
      <c r="G22" s="17" t="s">
        <v>54</v>
      </c>
      <c r="H22" s="17">
        <v>1201</v>
      </c>
    </row>
    <row r="23" spans="1:8" x14ac:dyDescent="0.25">
      <c r="A23" s="17">
        <v>12933</v>
      </c>
      <c r="B23" s="17" t="s">
        <v>19</v>
      </c>
      <c r="C23" s="17" t="s">
        <v>58</v>
      </c>
      <c r="D23" s="18">
        <v>43174</v>
      </c>
      <c r="E23" s="17" t="s">
        <v>413</v>
      </c>
      <c r="F23" s="17"/>
      <c r="G23" s="17" t="s">
        <v>59</v>
      </c>
      <c r="H23" s="17">
        <v>134</v>
      </c>
    </row>
    <row r="24" spans="1:8" x14ac:dyDescent="0.25">
      <c r="A24" s="17">
        <v>13900</v>
      </c>
      <c r="B24" s="17" t="s">
        <v>19</v>
      </c>
      <c r="C24" s="17" t="s">
        <v>412</v>
      </c>
      <c r="D24" s="18">
        <v>43381</v>
      </c>
      <c r="E24" s="17" t="s">
        <v>65</v>
      </c>
      <c r="F24" s="17"/>
      <c r="G24" s="17" t="s">
        <v>393</v>
      </c>
      <c r="H24" s="17">
        <v>159</v>
      </c>
    </row>
    <row r="25" spans="1:8" x14ac:dyDescent="0.25">
      <c r="A25" s="17">
        <v>14134</v>
      </c>
      <c r="B25" s="17" t="s">
        <v>19</v>
      </c>
      <c r="C25" s="17" t="s">
        <v>15</v>
      </c>
      <c r="D25" s="18">
        <v>43747</v>
      </c>
      <c r="E25" s="17" t="s">
        <v>411</v>
      </c>
      <c r="F25" s="17"/>
      <c r="G25" s="17" t="s">
        <v>392</v>
      </c>
      <c r="H25" s="17">
        <v>268</v>
      </c>
    </row>
    <row r="26" spans="1:8" x14ac:dyDescent="0.25">
      <c r="A26" s="17">
        <v>14183</v>
      </c>
      <c r="B26" s="17" t="s">
        <v>19</v>
      </c>
      <c r="C26" s="17" t="s">
        <v>412</v>
      </c>
      <c r="D26" s="18">
        <v>43942</v>
      </c>
      <c r="E26" s="17" t="s">
        <v>65</v>
      </c>
      <c r="F26" s="17"/>
      <c r="G26" s="17" t="s">
        <v>76</v>
      </c>
      <c r="H26" s="17">
        <v>0</v>
      </c>
    </row>
    <row r="27" spans="1:8" x14ac:dyDescent="0.25">
      <c r="A27" s="17">
        <v>14200</v>
      </c>
      <c r="B27" s="17" t="s">
        <v>19</v>
      </c>
      <c r="C27" s="17" t="s">
        <v>412</v>
      </c>
      <c r="D27" s="18">
        <v>43602</v>
      </c>
      <c r="E27" s="17" t="s">
        <v>414</v>
      </c>
      <c r="F27" s="17"/>
      <c r="G27" s="17" t="s">
        <v>79</v>
      </c>
      <c r="H27" s="17">
        <v>0</v>
      </c>
    </row>
    <row r="28" spans="1:8" x14ac:dyDescent="0.25">
      <c r="A28" s="17">
        <v>14303</v>
      </c>
      <c r="B28" s="17" t="s">
        <v>19</v>
      </c>
      <c r="C28" s="17" t="s">
        <v>415</v>
      </c>
      <c r="D28" s="18">
        <v>43818</v>
      </c>
      <c r="E28" s="17" t="s">
        <v>411</v>
      </c>
      <c r="F28" s="17"/>
      <c r="G28" s="17" t="s">
        <v>82</v>
      </c>
      <c r="H28" s="17">
        <v>0</v>
      </c>
    </row>
    <row r="29" spans="1:8" x14ac:dyDescent="0.25">
      <c r="A29" s="17">
        <v>14304</v>
      </c>
      <c r="B29" s="17" t="s">
        <v>19</v>
      </c>
      <c r="C29" s="17" t="s">
        <v>412</v>
      </c>
      <c r="D29" s="18">
        <v>43909</v>
      </c>
      <c r="E29" s="17" t="s">
        <v>413</v>
      </c>
      <c r="F29" s="17"/>
      <c r="G29" s="17" t="s">
        <v>62</v>
      </c>
      <c r="H29" s="17">
        <v>0</v>
      </c>
    </row>
    <row r="30" spans="1:8" x14ac:dyDescent="0.25">
      <c r="A30" s="17">
        <v>14398</v>
      </c>
      <c r="B30" s="17" t="s">
        <v>19</v>
      </c>
      <c r="C30" s="17" t="s">
        <v>58</v>
      </c>
      <c r="D30" s="18">
        <v>43773</v>
      </c>
      <c r="E30" s="17" t="s">
        <v>411</v>
      </c>
      <c r="F30" s="17"/>
      <c r="G30" s="17" t="s">
        <v>87</v>
      </c>
      <c r="H30" s="17">
        <v>5</v>
      </c>
    </row>
    <row r="31" spans="1:8" x14ac:dyDescent="0.25">
      <c r="A31" s="17">
        <v>14498</v>
      </c>
      <c r="B31" s="17" t="s">
        <v>19</v>
      </c>
      <c r="C31" s="17" t="s">
        <v>15</v>
      </c>
      <c r="D31" s="18">
        <v>43838</v>
      </c>
      <c r="E31" s="17" t="s">
        <v>411</v>
      </c>
      <c r="F31" s="17"/>
      <c r="G31" s="17" t="s">
        <v>90</v>
      </c>
      <c r="H31" s="17">
        <v>134</v>
      </c>
    </row>
    <row r="32" spans="1:8" x14ac:dyDescent="0.25">
      <c r="A32" s="17">
        <v>14573</v>
      </c>
      <c r="B32" s="17" t="s">
        <v>19</v>
      </c>
      <c r="C32" s="17" t="s">
        <v>415</v>
      </c>
      <c r="D32" s="18">
        <v>43784</v>
      </c>
      <c r="E32" s="17" t="s">
        <v>411</v>
      </c>
      <c r="F32" s="17"/>
      <c r="G32" s="17" t="s">
        <v>392</v>
      </c>
      <c r="H32" s="17">
        <v>0</v>
      </c>
    </row>
    <row r="33" spans="1:8" x14ac:dyDescent="0.25">
      <c r="A33" s="17">
        <v>14727</v>
      </c>
      <c r="B33" s="17" t="s">
        <v>19</v>
      </c>
      <c r="C33" s="17" t="s">
        <v>15</v>
      </c>
      <c r="D33" s="18">
        <v>43928</v>
      </c>
      <c r="E33" s="17" t="s">
        <v>411</v>
      </c>
      <c r="F33" s="17"/>
      <c r="G33" s="17" t="s">
        <v>382</v>
      </c>
      <c r="H33" s="17">
        <v>32</v>
      </c>
    </row>
    <row r="34" spans="1:8" x14ac:dyDescent="0.25">
      <c r="A34" s="17">
        <v>14839</v>
      </c>
      <c r="B34" s="17" t="s">
        <v>19</v>
      </c>
      <c r="C34" s="17" t="s">
        <v>15</v>
      </c>
      <c r="D34" s="18">
        <v>43952</v>
      </c>
      <c r="E34" s="17" t="s">
        <v>411</v>
      </c>
      <c r="F34" s="17"/>
      <c r="G34" s="17" t="s">
        <v>392</v>
      </c>
      <c r="H34" s="17">
        <v>201</v>
      </c>
    </row>
    <row r="35" spans="1:8" x14ac:dyDescent="0.25">
      <c r="A35" s="17">
        <v>14885</v>
      </c>
      <c r="B35" s="17" t="s">
        <v>19</v>
      </c>
      <c r="C35" s="17" t="s">
        <v>23</v>
      </c>
      <c r="D35" s="18">
        <v>43916</v>
      </c>
      <c r="E35" s="17" t="s">
        <v>411</v>
      </c>
      <c r="F35" s="17"/>
      <c r="G35" s="17" t="s">
        <v>390</v>
      </c>
      <c r="H35" s="17">
        <v>554</v>
      </c>
    </row>
    <row r="36" spans="1:8" x14ac:dyDescent="0.25">
      <c r="A36" s="17">
        <v>14892</v>
      </c>
      <c r="B36" s="17" t="s">
        <v>19</v>
      </c>
      <c r="C36" s="17" t="s">
        <v>15</v>
      </c>
      <c r="D36" s="18">
        <v>43907</v>
      </c>
      <c r="E36" s="17" t="s">
        <v>411</v>
      </c>
      <c r="F36" s="17"/>
      <c r="G36" s="17" t="s">
        <v>378</v>
      </c>
      <c r="H36" s="17">
        <v>171</v>
      </c>
    </row>
    <row r="37" spans="1:8" x14ac:dyDescent="0.25">
      <c r="A37" s="17">
        <v>14902</v>
      </c>
      <c r="B37" s="17" t="s">
        <v>19</v>
      </c>
      <c r="C37" s="17" t="s">
        <v>58</v>
      </c>
      <c r="D37" s="18">
        <v>43928</v>
      </c>
      <c r="E37" s="17" t="s">
        <v>411</v>
      </c>
      <c r="F37" s="17"/>
      <c r="G37" s="17" t="s">
        <v>370</v>
      </c>
      <c r="H37" s="17">
        <v>8</v>
      </c>
    </row>
    <row r="38" spans="1:8" x14ac:dyDescent="0.25">
      <c r="A38" s="17">
        <v>14903</v>
      </c>
      <c r="B38" s="17" t="s">
        <v>19</v>
      </c>
      <c r="C38" s="17" t="s">
        <v>416</v>
      </c>
      <c r="D38" s="19"/>
      <c r="E38" s="17" t="s">
        <v>411</v>
      </c>
      <c r="F38" s="17"/>
      <c r="G38" s="17" t="s">
        <v>391</v>
      </c>
      <c r="H38" s="17">
        <v>0</v>
      </c>
    </row>
    <row r="39" spans="1:8" x14ac:dyDescent="0.25">
      <c r="A39" s="17">
        <v>14904</v>
      </c>
      <c r="B39" s="17" t="s">
        <v>19</v>
      </c>
      <c r="C39" s="17" t="s">
        <v>416</v>
      </c>
      <c r="D39" s="19"/>
      <c r="E39" s="17" t="s">
        <v>411</v>
      </c>
      <c r="F39" s="17"/>
      <c r="G39" s="17" t="s">
        <v>117</v>
      </c>
      <c r="H39" s="17">
        <v>0</v>
      </c>
    </row>
    <row r="40" spans="1:8" x14ac:dyDescent="0.25">
      <c r="A40" s="17">
        <v>14905</v>
      </c>
      <c r="B40" s="17" t="s">
        <v>19</v>
      </c>
      <c r="C40" s="17" t="s">
        <v>15</v>
      </c>
      <c r="D40" s="18">
        <v>43937</v>
      </c>
      <c r="E40" s="17" t="s">
        <v>411</v>
      </c>
      <c r="F40" s="17"/>
      <c r="G40" s="17" t="s">
        <v>517</v>
      </c>
      <c r="H40" s="17">
        <v>12</v>
      </c>
    </row>
    <row r="41" spans="1:8" x14ac:dyDescent="0.25">
      <c r="A41" s="17">
        <v>14910</v>
      </c>
      <c r="B41" s="17" t="s">
        <v>19</v>
      </c>
      <c r="C41" s="17" t="s">
        <v>23</v>
      </c>
      <c r="D41" s="18">
        <v>43971</v>
      </c>
      <c r="E41" s="17" t="s">
        <v>411</v>
      </c>
      <c r="F41" s="17"/>
      <c r="G41" s="17" t="s">
        <v>363</v>
      </c>
      <c r="H41" s="17">
        <v>996</v>
      </c>
    </row>
    <row r="42" spans="1:8" x14ac:dyDescent="0.25">
      <c r="A42" s="17">
        <v>14911</v>
      </c>
      <c r="B42" s="17" t="s">
        <v>19</v>
      </c>
      <c r="C42" s="17" t="s">
        <v>23</v>
      </c>
      <c r="D42" s="18">
        <v>43923</v>
      </c>
      <c r="E42" s="17" t="s">
        <v>411</v>
      </c>
      <c r="F42" s="17"/>
      <c r="G42" s="17" t="s">
        <v>390</v>
      </c>
      <c r="H42" s="17">
        <v>10</v>
      </c>
    </row>
    <row r="43" spans="1:8" x14ac:dyDescent="0.25">
      <c r="A43" s="17">
        <v>14914</v>
      </c>
      <c r="B43" s="17" t="s">
        <v>19</v>
      </c>
      <c r="C43" s="17" t="s">
        <v>58</v>
      </c>
      <c r="D43" s="18">
        <v>43927</v>
      </c>
      <c r="E43" s="17" t="s">
        <v>417</v>
      </c>
      <c r="F43" s="17"/>
      <c r="G43" s="17" t="s">
        <v>374</v>
      </c>
      <c r="H43" s="17">
        <v>0</v>
      </c>
    </row>
    <row r="44" spans="1:8" x14ac:dyDescent="0.25">
      <c r="A44" s="17">
        <v>14932</v>
      </c>
      <c r="B44" s="17" t="s">
        <v>19</v>
      </c>
      <c r="C44" s="17" t="s">
        <v>58</v>
      </c>
      <c r="D44" s="18">
        <v>43973</v>
      </c>
      <c r="E44" s="17" t="s">
        <v>411</v>
      </c>
      <c r="F44" s="17"/>
      <c r="G44" s="17" t="s">
        <v>360</v>
      </c>
      <c r="H44" s="17">
        <v>36</v>
      </c>
    </row>
    <row r="45" spans="1:8" x14ac:dyDescent="0.25">
      <c r="A45" s="17">
        <v>14933</v>
      </c>
      <c r="B45" s="17" t="s">
        <v>19</v>
      </c>
      <c r="C45" s="17" t="s">
        <v>15</v>
      </c>
      <c r="D45" s="18">
        <v>43963</v>
      </c>
      <c r="E45" s="17" t="s">
        <v>411</v>
      </c>
      <c r="F45" s="17"/>
      <c r="G45" s="17" t="s">
        <v>143</v>
      </c>
      <c r="H45" s="17">
        <v>134</v>
      </c>
    </row>
    <row r="46" spans="1:8" x14ac:dyDescent="0.25">
      <c r="A46" s="17">
        <v>14934</v>
      </c>
      <c r="B46" s="17" t="s">
        <v>19</v>
      </c>
      <c r="C46" s="17" t="s">
        <v>15</v>
      </c>
      <c r="D46" s="18">
        <v>43955</v>
      </c>
      <c r="E46" s="17" t="s">
        <v>411</v>
      </c>
      <c r="F46" s="17"/>
      <c r="G46" s="17" t="s">
        <v>389</v>
      </c>
      <c r="H46" s="17">
        <v>166</v>
      </c>
    </row>
    <row r="47" spans="1:8" x14ac:dyDescent="0.25">
      <c r="A47" s="17">
        <v>14937</v>
      </c>
      <c r="B47" s="17" t="s">
        <v>19</v>
      </c>
      <c r="C47" s="17" t="s">
        <v>23</v>
      </c>
      <c r="D47" s="18">
        <v>43970</v>
      </c>
      <c r="E47" s="17" t="s">
        <v>411</v>
      </c>
      <c r="F47" s="17"/>
      <c r="G47" s="17" t="s">
        <v>154</v>
      </c>
      <c r="H47" s="17">
        <v>0</v>
      </c>
    </row>
    <row r="48" spans="1:8" x14ac:dyDescent="0.25">
      <c r="A48" s="17">
        <v>14940</v>
      </c>
      <c r="B48" s="17" t="s">
        <v>19</v>
      </c>
      <c r="C48" s="17" t="s">
        <v>412</v>
      </c>
      <c r="D48" s="18">
        <v>44162</v>
      </c>
      <c r="E48" s="17" t="s">
        <v>413</v>
      </c>
      <c r="F48" s="17"/>
      <c r="G48" s="17" t="s">
        <v>157</v>
      </c>
      <c r="H48" s="17">
        <v>0</v>
      </c>
    </row>
    <row r="49" spans="1:8" x14ac:dyDescent="0.25">
      <c r="A49" s="17">
        <v>14941</v>
      </c>
      <c r="B49" s="17" t="s">
        <v>19</v>
      </c>
      <c r="C49" s="17" t="s">
        <v>23</v>
      </c>
      <c r="D49" s="18">
        <v>43970</v>
      </c>
      <c r="E49" s="17" t="s">
        <v>411</v>
      </c>
      <c r="F49" s="17"/>
      <c r="G49" s="17" t="s">
        <v>388</v>
      </c>
      <c r="H49" s="17">
        <v>54</v>
      </c>
    </row>
    <row r="50" spans="1:8" x14ac:dyDescent="0.25">
      <c r="A50" s="17">
        <v>14944</v>
      </c>
      <c r="B50" s="17" t="s">
        <v>19</v>
      </c>
      <c r="C50" s="17" t="s">
        <v>416</v>
      </c>
      <c r="D50" s="17"/>
      <c r="E50" s="17" t="s">
        <v>411</v>
      </c>
      <c r="F50" s="17"/>
      <c r="G50" s="17"/>
      <c r="H50" s="17">
        <v>0</v>
      </c>
    </row>
    <row r="51" spans="1:8" x14ac:dyDescent="0.25">
      <c r="A51" s="17">
        <v>14945</v>
      </c>
      <c r="B51" s="17" t="s">
        <v>19</v>
      </c>
      <c r="C51" s="17" t="s">
        <v>416</v>
      </c>
      <c r="D51" s="19"/>
      <c r="E51" s="17" t="s">
        <v>411</v>
      </c>
      <c r="F51" s="17"/>
      <c r="G51" s="17"/>
      <c r="H51" s="17">
        <v>0</v>
      </c>
    </row>
    <row r="52" spans="1:8" x14ac:dyDescent="0.25">
      <c r="A52" s="17">
        <v>14948</v>
      </c>
      <c r="B52" s="17" t="s">
        <v>19</v>
      </c>
      <c r="C52" s="17" t="s">
        <v>15</v>
      </c>
      <c r="D52" s="18">
        <v>44183</v>
      </c>
      <c r="E52" s="17" t="s">
        <v>411</v>
      </c>
      <c r="F52" s="17"/>
      <c r="G52" s="17" t="s">
        <v>387</v>
      </c>
      <c r="H52" s="17">
        <v>7</v>
      </c>
    </row>
    <row r="53" spans="1:8" x14ac:dyDescent="0.25">
      <c r="A53" s="17">
        <v>14950</v>
      </c>
      <c r="B53" s="17" t="s">
        <v>19</v>
      </c>
      <c r="C53" s="17" t="s">
        <v>15</v>
      </c>
      <c r="D53" s="18">
        <v>43971</v>
      </c>
      <c r="E53" s="17" t="s">
        <v>411</v>
      </c>
      <c r="F53" s="17"/>
      <c r="G53" s="17" t="s">
        <v>386</v>
      </c>
      <c r="H53" s="17">
        <v>18</v>
      </c>
    </row>
    <row r="54" spans="1:8" x14ac:dyDescent="0.25">
      <c r="A54" s="17">
        <v>14956</v>
      </c>
      <c r="B54" s="17" t="s">
        <v>19</v>
      </c>
      <c r="C54" s="17" t="s">
        <v>415</v>
      </c>
      <c r="D54" s="18">
        <v>43984</v>
      </c>
      <c r="E54" s="17" t="s">
        <v>411</v>
      </c>
      <c r="F54" s="17"/>
      <c r="G54" s="17" t="s">
        <v>385</v>
      </c>
      <c r="H54" s="17">
        <v>0</v>
      </c>
    </row>
    <row r="55" spans="1:8" x14ac:dyDescent="0.25">
      <c r="A55" s="17">
        <v>14964</v>
      </c>
      <c r="B55" s="17" t="s">
        <v>19</v>
      </c>
      <c r="C55" s="17" t="s">
        <v>15</v>
      </c>
      <c r="D55" s="18">
        <v>43985</v>
      </c>
      <c r="E55" s="17" t="s">
        <v>411</v>
      </c>
      <c r="F55" s="17"/>
      <c r="G55" s="17" t="s">
        <v>384</v>
      </c>
      <c r="H55" s="17">
        <v>394</v>
      </c>
    </row>
    <row r="56" spans="1:8" x14ac:dyDescent="0.25">
      <c r="A56" s="17">
        <v>14970</v>
      </c>
      <c r="B56" s="17" t="s">
        <v>19</v>
      </c>
      <c r="C56" s="17" t="s">
        <v>416</v>
      </c>
      <c r="D56" s="17"/>
      <c r="E56" s="17" t="s">
        <v>411</v>
      </c>
      <c r="F56" s="17"/>
      <c r="G56" s="17" t="s">
        <v>383</v>
      </c>
      <c r="H56" s="17">
        <v>0</v>
      </c>
    </row>
    <row r="57" spans="1:8" x14ac:dyDescent="0.25">
      <c r="A57" s="17">
        <v>14971</v>
      </c>
      <c r="B57" s="17" t="s">
        <v>19</v>
      </c>
      <c r="C57" s="17" t="s">
        <v>15</v>
      </c>
      <c r="D57" s="18">
        <v>43986</v>
      </c>
      <c r="E57" s="17" t="s">
        <v>411</v>
      </c>
      <c r="F57" s="17"/>
      <c r="G57" s="17" t="s">
        <v>382</v>
      </c>
      <c r="H57" s="17">
        <v>33</v>
      </c>
    </row>
    <row r="58" spans="1:8" x14ac:dyDescent="0.25">
      <c r="A58" s="17">
        <v>14988</v>
      </c>
      <c r="B58" s="17" t="s">
        <v>19</v>
      </c>
      <c r="C58" s="17" t="s">
        <v>415</v>
      </c>
      <c r="D58" s="18">
        <v>44132</v>
      </c>
      <c r="E58" s="17" t="s">
        <v>411</v>
      </c>
      <c r="F58" s="17"/>
      <c r="G58" s="17" t="s">
        <v>200</v>
      </c>
      <c r="H58" s="17">
        <v>0</v>
      </c>
    </row>
    <row r="59" spans="1:8" x14ac:dyDescent="0.25">
      <c r="A59" s="17">
        <v>14989</v>
      </c>
      <c r="B59" s="17" t="s">
        <v>19</v>
      </c>
      <c r="C59" s="17" t="s">
        <v>416</v>
      </c>
      <c r="D59" s="19"/>
      <c r="E59" s="17" t="s">
        <v>411</v>
      </c>
      <c r="F59" s="17"/>
      <c r="G59" s="17" t="s">
        <v>381</v>
      </c>
      <c r="H59" s="17">
        <v>0</v>
      </c>
    </row>
    <row r="60" spans="1:8" x14ac:dyDescent="0.25">
      <c r="A60" s="17">
        <v>14999</v>
      </c>
      <c r="B60" s="17" t="s">
        <v>19</v>
      </c>
      <c r="C60" s="17" t="s">
        <v>23</v>
      </c>
      <c r="D60" s="18">
        <v>44004</v>
      </c>
      <c r="E60" s="17" t="s">
        <v>411</v>
      </c>
      <c r="F60" s="17"/>
      <c r="G60" s="17" t="s">
        <v>200</v>
      </c>
      <c r="H60" s="17">
        <v>0</v>
      </c>
    </row>
    <row r="61" spans="1:8" x14ac:dyDescent="0.25">
      <c r="A61" s="17">
        <v>15004</v>
      </c>
      <c r="B61" s="17" t="s">
        <v>19</v>
      </c>
      <c r="C61" s="17" t="s">
        <v>416</v>
      </c>
      <c r="D61" s="19"/>
      <c r="E61" s="17" t="s">
        <v>411</v>
      </c>
      <c r="F61" s="17"/>
      <c r="G61" s="17" t="s">
        <v>380</v>
      </c>
      <c r="H61" s="17">
        <v>0</v>
      </c>
    </row>
    <row r="62" spans="1:8" x14ac:dyDescent="0.25">
      <c r="A62" s="17">
        <v>15015</v>
      </c>
      <c r="B62" s="17" t="s">
        <v>19</v>
      </c>
      <c r="C62" s="17" t="s">
        <v>418</v>
      </c>
      <c r="D62" s="19"/>
      <c r="E62" s="17" t="s">
        <v>411</v>
      </c>
      <c r="F62" s="17"/>
      <c r="G62" s="17"/>
      <c r="H62" s="17">
        <v>0</v>
      </c>
    </row>
    <row r="63" spans="1:8" x14ac:dyDescent="0.25">
      <c r="A63" s="17">
        <v>15032</v>
      </c>
      <c r="B63" s="17" t="s">
        <v>19</v>
      </c>
      <c r="C63" s="17" t="s">
        <v>415</v>
      </c>
      <c r="D63" s="18">
        <v>44154</v>
      </c>
      <c r="E63" s="17" t="s">
        <v>411</v>
      </c>
      <c r="F63" s="17"/>
      <c r="G63" s="17" t="s">
        <v>210</v>
      </c>
      <c r="H63" s="17">
        <v>0</v>
      </c>
    </row>
    <row r="64" spans="1:8" x14ac:dyDescent="0.25">
      <c r="A64" s="17">
        <v>15041</v>
      </c>
      <c r="B64" s="17" t="s">
        <v>19</v>
      </c>
      <c r="C64" s="17" t="s">
        <v>420</v>
      </c>
      <c r="D64" s="19"/>
      <c r="E64" s="17" t="s">
        <v>411</v>
      </c>
      <c r="F64" s="17"/>
      <c r="G64" s="17" t="s">
        <v>213</v>
      </c>
      <c r="H64" s="17">
        <v>0</v>
      </c>
    </row>
    <row r="65" spans="1:8" x14ac:dyDescent="0.25">
      <c r="A65" s="17">
        <v>15047</v>
      </c>
      <c r="B65" s="17" t="s">
        <v>19</v>
      </c>
      <c r="C65" s="17" t="s">
        <v>15</v>
      </c>
      <c r="D65" s="18">
        <v>44021</v>
      </c>
      <c r="E65" s="17" t="s">
        <v>411</v>
      </c>
      <c r="F65" s="17"/>
      <c r="G65" s="17" t="s">
        <v>379</v>
      </c>
      <c r="H65" s="17">
        <v>468</v>
      </c>
    </row>
    <row r="66" spans="1:8" x14ac:dyDescent="0.25">
      <c r="A66" s="17">
        <v>15066</v>
      </c>
      <c r="B66" s="17" t="s">
        <v>19</v>
      </c>
      <c r="C66" s="17" t="s">
        <v>416</v>
      </c>
      <c r="D66" s="19"/>
      <c r="E66" s="17" t="s">
        <v>413</v>
      </c>
      <c r="F66" s="17"/>
      <c r="G66" s="17" t="s">
        <v>378</v>
      </c>
      <c r="H66" s="17">
        <v>0</v>
      </c>
    </row>
    <row r="67" spans="1:8" x14ac:dyDescent="0.25">
      <c r="A67" s="17">
        <v>15074</v>
      </c>
      <c r="B67" s="17" t="s">
        <v>19</v>
      </c>
      <c r="C67" s="17" t="s">
        <v>412</v>
      </c>
      <c r="D67" s="18">
        <v>44055</v>
      </c>
      <c r="E67" s="17" t="s">
        <v>413</v>
      </c>
      <c r="F67" s="17"/>
      <c r="G67" s="17" t="s">
        <v>377</v>
      </c>
      <c r="H67" s="17">
        <v>0</v>
      </c>
    </row>
    <row r="68" spans="1:8" x14ac:dyDescent="0.25">
      <c r="A68" s="17">
        <v>15080</v>
      </c>
      <c r="B68" s="17" t="s">
        <v>19</v>
      </c>
      <c r="C68" s="17" t="s">
        <v>419</v>
      </c>
      <c r="D68" s="18">
        <v>44273</v>
      </c>
      <c r="E68" s="17" t="s">
        <v>411</v>
      </c>
      <c r="F68" s="17"/>
      <c r="G68" s="17" t="s">
        <v>229</v>
      </c>
      <c r="H68" s="17">
        <v>0</v>
      </c>
    </row>
    <row r="69" spans="1:8" x14ac:dyDescent="0.25">
      <c r="A69" s="17">
        <v>15098</v>
      </c>
      <c r="B69" s="17" t="s">
        <v>19</v>
      </c>
      <c r="C69" s="17" t="s">
        <v>15</v>
      </c>
      <c r="D69" s="18">
        <v>44068</v>
      </c>
      <c r="E69" s="17" t="s">
        <v>411</v>
      </c>
      <c r="F69" s="17"/>
      <c r="G69" s="17" t="s">
        <v>370</v>
      </c>
      <c r="H69" s="17">
        <v>73</v>
      </c>
    </row>
    <row r="70" spans="1:8" x14ac:dyDescent="0.25">
      <c r="A70" s="17">
        <v>15102</v>
      </c>
      <c r="B70" s="17" t="s">
        <v>19</v>
      </c>
      <c r="C70" s="17" t="s">
        <v>15</v>
      </c>
      <c r="D70" s="18">
        <v>44148</v>
      </c>
      <c r="E70" s="17" t="s">
        <v>411</v>
      </c>
      <c r="F70" s="17"/>
      <c r="G70" s="17" t="s">
        <v>236</v>
      </c>
      <c r="H70" s="17">
        <v>15</v>
      </c>
    </row>
    <row r="71" spans="1:8" x14ac:dyDescent="0.25">
      <c r="A71" s="17">
        <v>15106</v>
      </c>
      <c r="B71" s="17" t="s">
        <v>19</v>
      </c>
      <c r="C71" s="17" t="s">
        <v>15</v>
      </c>
      <c r="D71" s="18">
        <v>44145</v>
      </c>
      <c r="E71" s="17" t="s">
        <v>411</v>
      </c>
      <c r="F71" s="17"/>
      <c r="G71" s="17" t="s">
        <v>376</v>
      </c>
      <c r="H71" s="17">
        <v>7</v>
      </c>
    </row>
    <row r="72" spans="1:8" x14ac:dyDescent="0.25">
      <c r="A72" s="17">
        <v>15127</v>
      </c>
      <c r="B72" s="17" t="s">
        <v>19</v>
      </c>
      <c r="C72" s="17" t="s">
        <v>419</v>
      </c>
      <c r="D72" s="18">
        <v>44202</v>
      </c>
      <c r="E72" s="17" t="s">
        <v>411</v>
      </c>
      <c r="F72" s="17"/>
      <c r="G72" s="17" t="s">
        <v>375</v>
      </c>
      <c r="H72" s="17">
        <v>0</v>
      </c>
    </row>
    <row r="73" spans="1:8" x14ac:dyDescent="0.25">
      <c r="A73" s="17">
        <v>15153</v>
      </c>
      <c r="B73" s="17" t="s">
        <v>19</v>
      </c>
      <c r="C73" s="17" t="s">
        <v>415</v>
      </c>
      <c r="D73" s="18">
        <v>44202</v>
      </c>
      <c r="E73" s="17" t="s">
        <v>411</v>
      </c>
      <c r="F73" s="17"/>
      <c r="G73" s="17" t="s">
        <v>374</v>
      </c>
      <c r="H73" s="17">
        <v>0</v>
      </c>
    </row>
    <row r="74" spans="1:8" x14ac:dyDescent="0.25">
      <c r="A74" s="17">
        <v>15168</v>
      </c>
      <c r="B74" s="17" t="s">
        <v>19</v>
      </c>
      <c r="C74" s="17" t="s">
        <v>412</v>
      </c>
      <c r="D74" s="18">
        <v>44167</v>
      </c>
      <c r="E74" s="17" t="s">
        <v>413</v>
      </c>
      <c r="F74" s="17"/>
      <c r="G74" s="17" t="s">
        <v>373</v>
      </c>
      <c r="H74" s="17">
        <v>0</v>
      </c>
    </row>
    <row r="75" spans="1:8" x14ac:dyDescent="0.25">
      <c r="A75" s="17">
        <v>15190</v>
      </c>
      <c r="B75" s="17" t="s">
        <v>19</v>
      </c>
      <c r="C75" s="17" t="s">
        <v>412</v>
      </c>
      <c r="D75" s="18">
        <v>44125</v>
      </c>
      <c r="E75" s="17" t="s">
        <v>417</v>
      </c>
      <c r="F75" s="17"/>
      <c r="G75" s="17"/>
      <c r="H75" s="17">
        <v>0</v>
      </c>
    </row>
    <row r="76" spans="1:8" x14ac:dyDescent="0.25">
      <c r="A76" s="17">
        <v>15231</v>
      </c>
      <c r="B76" s="17" t="s">
        <v>19</v>
      </c>
      <c r="C76" s="17" t="s">
        <v>15</v>
      </c>
      <c r="D76" s="18">
        <v>44148</v>
      </c>
      <c r="E76" s="17" t="s">
        <v>411</v>
      </c>
      <c r="F76" s="17"/>
      <c r="G76" s="17" t="s">
        <v>263</v>
      </c>
      <c r="H76" s="17">
        <v>74</v>
      </c>
    </row>
    <row r="77" spans="1:8" x14ac:dyDescent="0.25">
      <c r="A77" s="17">
        <v>15269</v>
      </c>
      <c r="B77" s="17" t="s">
        <v>19</v>
      </c>
      <c r="C77" s="17" t="s">
        <v>415</v>
      </c>
      <c r="D77" s="18">
        <v>44168</v>
      </c>
      <c r="E77" s="17" t="s">
        <v>411</v>
      </c>
      <c r="F77" s="17"/>
      <c r="G77" s="17" t="s">
        <v>372</v>
      </c>
      <c r="H77" s="17">
        <v>0</v>
      </c>
    </row>
    <row r="78" spans="1:8" x14ac:dyDescent="0.25">
      <c r="A78" s="17">
        <v>15276</v>
      </c>
      <c r="B78" s="17" t="s">
        <v>19</v>
      </c>
      <c r="C78" s="17" t="s">
        <v>416</v>
      </c>
      <c r="D78" s="17"/>
      <c r="E78" s="17" t="s">
        <v>413</v>
      </c>
      <c r="F78" s="17"/>
      <c r="G78" s="17"/>
      <c r="H78" s="17">
        <v>0</v>
      </c>
    </row>
    <row r="79" spans="1:8" x14ac:dyDescent="0.25">
      <c r="A79" s="17">
        <v>15311</v>
      </c>
      <c r="B79" s="17" t="s">
        <v>19</v>
      </c>
      <c r="C79" s="17" t="s">
        <v>23</v>
      </c>
      <c r="D79" s="18">
        <v>44231</v>
      </c>
      <c r="E79" s="17" t="s">
        <v>411</v>
      </c>
      <c r="F79" s="17"/>
      <c r="G79" s="17" t="s">
        <v>363</v>
      </c>
      <c r="H79" s="17">
        <v>1</v>
      </c>
    </row>
    <row r="80" spans="1:8" x14ac:dyDescent="0.25">
      <c r="A80" s="17">
        <v>15323</v>
      </c>
      <c r="B80" s="17" t="s">
        <v>19</v>
      </c>
      <c r="C80" s="17" t="s">
        <v>15</v>
      </c>
      <c r="D80" s="18">
        <v>44260</v>
      </c>
      <c r="E80" s="17" t="s">
        <v>411</v>
      </c>
      <c r="F80" s="17"/>
      <c r="G80" s="17"/>
      <c r="H80" s="17">
        <v>23</v>
      </c>
    </row>
    <row r="81" spans="1:8" x14ac:dyDescent="0.25">
      <c r="A81" s="17">
        <v>15375</v>
      </c>
      <c r="B81" s="17" t="s">
        <v>19</v>
      </c>
      <c r="C81" s="17" t="s">
        <v>415</v>
      </c>
      <c r="D81" s="18">
        <v>44286</v>
      </c>
      <c r="E81" s="17" t="s">
        <v>411</v>
      </c>
      <c r="F81" s="17"/>
      <c r="G81" s="17" t="s">
        <v>289</v>
      </c>
      <c r="H81" s="17">
        <v>0</v>
      </c>
    </row>
    <row r="82" spans="1:8" x14ac:dyDescent="0.25">
      <c r="A82" s="17">
        <v>15386</v>
      </c>
      <c r="B82" s="17" t="s">
        <v>19</v>
      </c>
      <c r="C82" s="17" t="s">
        <v>415</v>
      </c>
      <c r="D82" s="18">
        <v>44328</v>
      </c>
      <c r="E82" s="17" t="s">
        <v>411</v>
      </c>
      <c r="F82" s="17"/>
      <c r="G82" s="17" t="s">
        <v>371</v>
      </c>
      <c r="H82" s="17">
        <v>0</v>
      </c>
    </row>
    <row r="83" spans="1:8" x14ac:dyDescent="0.25">
      <c r="A83" s="17">
        <v>15400</v>
      </c>
      <c r="B83" s="17" t="s">
        <v>19</v>
      </c>
      <c r="C83" s="17" t="s">
        <v>419</v>
      </c>
      <c r="D83" s="18">
        <v>44300</v>
      </c>
      <c r="E83" s="17" t="s">
        <v>411</v>
      </c>
      <c r="F83" s="17"/>
      <c r="G83" s="17" t="s">
        <v>370</v>
      </c>
      <c r="H83" s="17">
        <v>0</v>
      </c>
    </row>
    <row r="84" spans="1:8" x14ac:dyDescent="0.25">
      <c r="A84" s="17">
        <v>15407</v>
      </c>
      <c r="B84" s="17" t="s">
        <v>19</v>
      </c>
      <c r="C84" s="17" t="s">
        <v>416</v>
      </c>
      <c r="D84" s="17"/>
      <c r="E84" s="17" t="s">
        <v>411</v>
      </c>
      <c r="F84" s="17"/>
      <c r="G84" s="17" t="s">
        <v>62</v>
      </c>
      <c r="H84" s="17">
        <v>0</v>
      </c>
    </row>
    <row r="85" spans="1:8" x14ac:dyDescent="0.25">
      <c r="A85" s="17">
        <v>15410</v>
      </c>
      <c r="B85" s="17" t="s">
        <v>19</v>
      </c>
      <c r="C85" s="17" t="s">
        <v>415</v>
      </c>
      <c r="D85" s="18">
        <v>44299</v>
      </c>
      <c r="E85" s="17" t="s">
        <v>411</v>
      </c>
      <c r="F85" s="17"/>
      <c r="G85" s="17" t="s">
        <v>369</v>
      </c>
      <c r="H85" s="17">
        <v>0</v>
      </c>
    </row>
    <row r="86" spans="1:8" x14ac:dyDescent="0.25">
      <c r="A86" s="17">
        <v>15417</v>
      </c>
      <c r="B86" s="17" t="s">
        <v>19</v>
      </c>
      <c r="C86" s="17" t="s">
        <v>415</v>
      </c>
      <c r="D86" s="18">
        <v>44307</v>
      </c>
      <c r="E86" s="17" t="s">
        <v>411</v>
      </c>
      <c r="F86" s="17"/>
      <c r="G86" s="17" t="s">
        <v>302</v>
      </c>
      <c r="H86" s="17">
        <v>0</v>
      </c>
    </row>
    <row r="87" spans="1:8" x14ac:dyDescent="0.25">
      <c r="A87" s="17">
        <v>15442</v>
      </c>
      <c r="B87" s="17" t="s">
        <v>19</v>
      </c>
      <c r="C87" s="17" t="s">
        <v>418</v>
      </c>
      <c r="D87" s="19"/>
      <c r="E87" s="17" t="s">
        <v>411</v>
      </c>
      <c r="F87" s="17"/>
      <c r="G87" s="17" t="s">
        <v>305</v>
      </c>
      <c r="H87" s="17">
        <v>0</v>
      </c>
    </row>
    <row r="88" spans="1:8" x14ac:dyDescent="0.25">
      <c r="A88" s="17">
        <v>15448</v>
      </c>
      <c r="B88" s="17" t="s">
        <v>19</v>
      </c>
      <c r="C88" s="17" t="s">
        <v>15</v>
      </c>
      <c r="D88" s="18">
        <v>44253</v>
      </c>
      <c r="E88" s="17" t="s">
        <v>411</v>
      </c>
      <c r="F88" s="17"/>
      <c r="G88" s="17" t="s">
        <v>368</v>
      </c>
      <c r="H88" s="17">
        <v>173</v>
      </c>
    </row>
    <row r="89" spans="1:8" x14ac:dyDescent="0.25">
      <c r="A89" s="17">
        <v>15450</v>
      </c>
      <c r="B89" s="17" t="s">
        <v>19</v>
      </c>
      <c r="C89" s="17" t="s">
        <v>415</v>
      </c>
      <c r="D89" s="18">
        <v>44299</v>
      </c>
      <c r="E89" s="17" t="s">
        <v>411</v>
      </c>
      <c r="F89" s="17" t="s">
        <v>357</v>
      </c>
      <c r="G89" s="17" t="s">
        <v>286</v>
      </c>
      <c r="H89" s="17">
        <v>0</v>
      </c>
    </row>
    <row r="90" spans="1:8" x14ac:dyDescent="0.25">
      <c r="A90" s="17">
        <v>15453</v>
      </c>
      <c r="B90" s="17" t="s">
        <v>19</v>
      </c>
      <c r="C90" s="17" t="s">
        <v>418</v>
      </c>
      <c r="D90" s="19"/>
      <c r="E90" s="17" t="s">
        <v>411</v>
      </c>
      <c r="F90" s="17" t="s">
        <v>367</v>
      </c>
      <c r="G90" s="17" t="s">
        <v>366</v>
      </c>
      <c r="H90" s="17">
        <v>0</v>
      </c>
    </row>
    <row r="91" spans="1:8" x14ac:dyDescent="0.25">
      <c r="A91" s="17">
        <v>15474</v>
      </c>
      <c r="B91" s="17" t="s">
        <v>19</v>
      </c>
      <c r="C91" s="17" t="s">
        <v>420</v>
      </c>
      <c r="D91" s="17"/>
      <c r="E91" s="17" t="s">
        <v>411</v>
      </c>
      <c r="F91" s="17"/>
      <c r="G91" s="17"/>
      <c r="H91" s="17">
        <v>0</v>
      </c>
    </row>
    <row r="92" spans="1:8" x14ac:dyDescent="0.25">
      <c r="A92" s="17">
        <v>15479</v>
      </c>
      <c r="B92" s="17" t="s">
        <v>19</v>
      </c>
      <c r="C92" s="17" t="s">
        <v>412</v>
      </c>
      <c r="D92" s="18">
        <v>44278</v>
      </c>
      <c r="E92" s="17" t="s">
        <v>413</v>
      </c>
      <c r="F92" s="17"/>
      <c r="G92" s="17"/>
      <c r="H92" s="17">
        <v>0</v>
      </c>
    </row>
    <row r="93" spans="1:8" x14ac:dyDescent="0.25">
      <c r="A93" s="17">
        <v>15504</v>
      </c>
      <c r="B93" s="17" t="s">
        <v>19</v>
      </c>
      <c r="C93" s="17" t="s">
        <v>15</v>
      </c>
      <c r="D93" s="18">
        <v>44293</v>
      </c>
      <c r="E93" s="17" t="s">
        <v>411</v>
      </c>
      <c r="F93" s="17"/>
      <c r="G93" s="17" t="s">
        <v>365</v>
      </c>
      <c r="H93" s="17">
        <v>15</v>
      </c>
    </row>
    <row r="94" spans="1:8" x14ac:dyDescent="0.25">
      <c r="A94" s="17">
        <v>15520</v>
      </c>
      <c r="B94" s="17" t="s">
        <v>19</v>
      </c>
      <c r="C94" s="17" t="s">
        <v>418</v>
      </c>
      <c r="D94" s="19"/>
      <c r="E94" s="17" t="s">
        <v>411</v>
      </c>
      <c r="F94" s="17"/>
      <c r="G94" s="17" t="s">
        <v>364</v>
      </c>
      <c r="H94" s="17">
        <v>0</v>
      </c>
    </row>
    <row r="95" spans="1:8" x14ac:dyDescent="0.25">
      <c r="A95" s="17">
        <v>15524</v>
      </c>
      <c r="B95" s="17" t="s">
        <v>19</v>
      </c>
      <c r="C95" s="17" t="s">
        <v>418</v>
      </c>
      <c r="D95" s="19"/>
      <c r="E95" s="17" t="s">
        <v>413</v>
      </c>
      <c r="F95" s="17"/>
      <c r="G95" s="17" t="s">
        <v>363</v>
      </c>
      <c r="H95" s="17">
        <v>0</v>
      </c>
    </row>
    <row r="96" spans="1:8" x14ac:dyDescent="0.25">
      <c r="A96" s="17">
        <v>15527</v>
      </c>
      <c r="B96" s="17" t="s">
        <v>19</v>
      </c>
      <c r="C96" s="17" t="s">
        <v>415</v>
      </c>
      <c r="D96" s="18">
        <v>44286</v>
      </c>
      <c r="E96" s="17" t="s">
        <v>411</v>
      </c>
      <c r="F96" s="17" t="s">
        <v>362</v>
      </c>
      <c r="G96" s="17" t="s">
        <v>361</v>
      </c>
      <c r="H96" s="17">
        <v>0</v>
      </c>
    </row>
    <row r="97" spans="1:8" x14ac:dyDescent="0.25">
      <c r="A97" s="17">
        <v>15539</v>
      </c>
      <c r="B97" s="17" t="s">
        <v>19</v>
      </c>
      <c r="C97" s="17" t="s">
        <v>418</v>
      </c>
      <c r="D97" s="17"/>
      <c r="E97" s="17" t="s">
        <v>411</v>
      </c>
      <c r="F97" s="17"/>
      <c r="G97" s="17" t="s">
        <v>360</v>
      </c>
      <c r="H97" s="17">
        <v>0</v>
      </c>
    </row>
    <row r="98" spans="1:8" x14ac:dyDescent="0.25">
      <c r="A98" s="17">
        <v>15604</v>
      </c>
      <c r="B98" s="17" t="s">
        <v>19</v>
      </c>
      <c r="C98" s="17" t="s">
        <v>418</v>
      </c>
      <c r="D98" s="17"/>
      <c r="E98" s="17" t="s">
        <v>411</v>
      </c>
      <c r="F98" s="17" t="s">
        <v>357</v>
      </c>
      <c r="G98" s="17" t="s">
        <v>359</v>
      </c>
      <c r="H98" s="17">
        <v>0</v>
      </c>
    </row>
    <row r="99" spans="1:8" x14ac:dyDescent="0.25">
      <c r="A99" s="17">
        <v>15656</v>
      </c>
      <c r="B99" s="17" t="s">
        <v>19</v>
      </c>
      <c r="C99" s="17" t="s">
        <v>418</v>
      </c>
      <c r="D99" s="17"/>
      <c r="E99" s="17" t="s">
        <v>411</v>
      </c>
      <c r="F99" s="17"/>
      <c r="G99" s="17" t="s">
        <v>390</v>
      </c>
      <c r="H99" s="17">
        <v>0</v>
      </c>
    </row>
  </sheetData>
  <autoFilter ref="A6:H6" xr:uid="{00000000-0009-0000-0000-000004000000}">
    <sortState xmlns:xlrd2="http://schemas.microsoft.com/office/spreadsheetml/2017/richdata2" ref="A7:H99">
      <sortCondition ref="A6"/>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0"/>
  <sheetViews>
    <sheetView topLeftCell="A64" workbookViewId="0">
      <selection activeCell="A70" sqref="A70"/>
    </sheetView>
  </sheetViews>
  <sheetFormatPr defaultRowHeight="15" x14ac:dyDescent="0.25"/>
  <cols>
    <col min="1" max="1" width="14.140625" customWidth="1"/>
    <col min="3" max="3" width="39" customWidth="1"/>
  </cols>
  <sheetData>
    <row r="1" spans="1:3" x14ac:dyDescent="0.25">
      <c r="A1" s="16" t="s">
        <v>515</v>
      </c>
      <c r="B1" s="16"/>
    </row>
    <row r="2" spans="1:3" x14ac:dyDescent="0.25">
      <c r="A2" s="16" t="s">
        <v>406</v>
      </c>
      <c r="B2" s="16"/>
    </row>
    <row r="3" spans="1:3" x14ac:dyDescent="0.25">
      <c r="A3" s="16" t="s">
        <v>1</v>
      </c>
      <c r="B3" s="16"/>
    </row>
    <row r="4" spans="1:3" x14ac:dyDescent="0.25">
      <c r="A4" s="16" t="s">
        <v>407</v>
      </c>
      <c r="B4" s="16"/>
    </row>
    <row r="5" spans="1:3" x14ac:dyDescent="0.25">
      <c r="A5" s="16" t="s">
        <v>3</v>
      </c>
      <c r="B5" s="16"/>
    </row>
    <row r="6" spans="1:3" x14ac:dyDescent="0.25">
      <c r="A6" s="16" t="s">
        <v>4</v>
      </c>
      <c r="B6" s="16" t="s">
        <v>11</v>
      </c>
    </row>
    <row r="7" spans="1:3" x14ac:dyDescent="0.25">
      <c r="A7" s="16">
        <v>10120</v>
      </c>
      <c r="B7" s="16" t="s">
        <v>18</v>
      </c>
    </row>
    <row r="8" spans="1:3" x14ac:dyDescent="0.25">
      <c r="A8" s="16">
        <v>10556</v>
      </c>
      <c r="B8" s="16" t="s">
        <v>18</v>
      </c>
    </row>
    <row r="9" spans="1:3" x14ac:dyDescent="0.25">
      <c r="A9" s="16">
        <v>10663</v>
      </c>
      <c r="B9" s="16" t="s">
        <v>18</v>
      </c>
    </row>
    <row r="10" spans="1:3" x14ac:dyDescent="0.25">
      <c r="A10" s="16">
        <v>11487</v>
      </c>
      <c r="B10" s="16" t="s">
        <v>18</v>
      </c>
      <c r="C10" s="1"/>
    </row>
    <row r="11" spans="1:3" x14ac:dyDescent="0.25">
      <c r="A11" s="16">
        <v>11578</v>
      </c>
      <c r="B11" s="16" t="s">
        <v>18</v>
      </c>
    </row>
    <row r="12" spans="1:3" x14ac:dyDescent="0.25">
      <c r="A12" s="16">
        <v>11669</v>
      </c>
      <c r="B12" s="16" t="s">
        <v>18</v>
      </c>
    </row>
    <row r="13" spans="1:3" x14ac:dyDescent="0.25">
      <c r="A13" s="16">
        <v>11849</v>
      </c>
      <c r="B13" s="16" t="s">
        <v>18</v>
      </c>
    </row>
    <row r="14" spans="1:3" x14ac:dyDescent="0.25">
      <c r="A14" s="16">
        <v>12272</v>
      </c>
      <c r="B14" s="16" t="s">
        <v>18</v>
      </c>
    </row>
    <row r="15" spans="1:3" x14ac:dyDescent="0.25">
      <c r="A15" s="16">
        <v>12933</v>
      </c>
      <c r="B15" s="16" t="s">
        <v>18</v>
      </c>
    </row>
    <row r="16" spans="1:3" x14ac:dyDescent="0.25">
      <c r="A16" s="16">
        <v>13280</v>
      </c>
      <c r="B16" s="16" t="s">
        <v>18</v>
      </c>
    </row>
    <row r="17" spans="1:3" x14ac:dyDescent="0.25">
      <c r="A17" s="16">
        <v>14134</v>
      </c>
      <c r="B17" s="16" t="s">
        <v>18</v>
      </c>
    </row>
    <row r="18" spans="1:3" x14ac:dyDescent="0.25">
      <c r="A18" s="16">
        <v>14147</v>
      </c>
      <c r="B18" s="16" t="s">
        <v>18</v>
      </c>
    </row>
    <row r="19" spans="1:3" x14ac:dyDescent="0.25">
      <c r="A19" s="16">
        <v>14183</v>
      </c>
      <c r="B19" s="16" t="s">
        <v>18</v>
      </c>
    </row>
    <row r="20" spans="1:3" x14ac:dyDescent="0.25">
      <c r="A20" s="16">
        <v>14200</v>
      </c>
      <c r="B20" s="16" t="s">
        <v>18</v>
      </c>
    </row>
    <row r="21" spans="1:3" x14ac:dyDescent="0.25">
      <c r="A21" s="16">
        <v>14303</v>
      </c>
      <c r="B21" s="16" t="s">
        <v>18</v>
      </c>
    </row>
    <row r="22" spans="1:3" x14ac:dyDescent="0.25">
      <c r="A22" s="16">
        <v>14304</v>
      </c>
      <c r="B22" s="16" t="s">
        <v>18</v>
      </c>
    </row>
    <row r="23" spans="1:3" x14ac:dyDescent="0.25">
      <c r="A23" s="16">
        <v>14398</v>
      </c>
      <c r="B23" s="16" t="s">
        <v>18</v>
      </c>
    </row>
    <row r="24" spans="1:3" x14ac:dyDescent="0.25">
      <c r="A24" s="16">
        <v>14498</v>
      </c>
      <c r="B24" s="16" t="s">
        <v>18</v>
      </c>
    </row>
    <row r="25" spans="1:3" x14ac:dyDescent="0.25">
      <c r="A25" s="16">
        <v>14885</v>
      </c>
      <c r="B25" s="16" t="s">
        <v>18</v>
      </c>
    </row>
    <row r="26" spans="1:3" x14ac:dyDescent="0.25">
      <c r="A26" s="16">
        <v>14892</v>
      </c>
      <c r="B26" s="16" t="s">
        <v>18</v>
      </c>
    </row>
    <row r="27" spans="1:3" x14ac:dyDescent="0.25">
      <c r="A27" s="16">
        <v>14903</v>
      </c>
      <c r="B27" s="16" t="s">
        <v>18</v>
      </c>
    </row>
    <row r="28" spans="1:3" x14ac:dyDescent="0.25">
      <c r="A28" s="16">
        <v>14904</v>
      </c>
      <c r="B28" s="16" t="s">
        <v>18</v>
      </c>
    </row>
    <row r="29" spans="1:3" x14ac:dyDescent="0.25">
      <c r="A29" s="16">
        <v>14905</v>
      </c>
      <c r="B29" s="16" t="s">
        <v>18</v>
      </c>
    </row>
    <row r="30" spans="1:3" x14ac:dyDescent="0.25">
      <c r="A30" s="16">
        <v>14909</v>
      </c>
      <c r="B30" s="16" t="s">
        <v>18</v>
      </c>
      <c r="C30" s="1"/>
    </row>
    <row r="31" spans="1:3" x14ac:dyDescent="0.25">
      <c r="A31" s="16">
        <v>14910</v>
      </c>
      <c r="B31" s="16" t="s">
        <v>18</v>
      </c>
    </row>
    <row r="32" spans="1:3" x14ac:dyDescent="0.25">
      <c r="A32" s="16">
        <v>14931</v>
      </c>
      <c r="B32" s="16" t="s">
        <v>18</v>
      </c>
    </row>
    <row r="33" spans="1:3" x14ac:dyDescent="0.25">
      <c r="A33" s="16">
        <v>14932</v>
      </c>
      <c r="B33" s="16" t="s">
        <v>18</v>
      </c>
    </row>
    <row r="34" spans="1:3" x14ac:dyDescent="0.25">
      <c r="A34" s="16">
        <v>14933</v>
      </c>
      <c r="B34" s="16" t="s">
        <v>18</v>
      </c>
      <c r="C34" s="1"/>
    </row>
    <row r="35" spans="1:3" x14ac:dyDescent="0.25">
      <c r="A35" s="16">
        <v>14935</v>
      </c>
      <c r="B35" s="16" t="s">
        <v>18</v>
      </c>
    </row>
    <row r="36" spans="1:3" x14ac:dyDescent="0.25">
      <c r="A36" s="16">
        <v>14937</v>
      </c>
      <c r="B36" s="16" t="s">
        <v>19</v>
      </c>
    </row>
    <row r="37" spans="1:3" x14ac:dyDescent="0.25">
      <c r="A37" s="16">
        <v>14940</v>
      </c>
      <c r="B37" s="16" t="s">
        <v>18</v>
      </c>
      <c r="C37" s="1"/>
    </row>
    <row r="38" spans="1:3" x14ac:dyDescent="0.25">
      <c r="A38" s="16">
        <v>14941</v>
      </c>
      <c r="B38" s="16" t="s">
        <v>18</v>
      </c>
    </row>
    <row r="39" spans="1:3" x14ac:dyDescent="0.25">
      <c r="A39" s="16">
        <v>14942</v>
      </c>
      <c r="B39" s="16" t="s">
        <v>18</v>
      </c>
    </row>
    <row r="40" spans="1:3" x14ac:dyDescent="0.25">
      <c r="A40" s="16">
        <v>14999</v>
      </c>
      <c r="B40" s="16" t="s">
        <v>18</v>
      </c>
    </row>
    <row r="41" spans="1:3" x14ac:dyDescent="0.25">
      <c r="A41" s="16">
        <v>15015</v>
      </c>
      <c r="B41" s="16" t="s">
        <v>18</v>
      </c>
    </row>
    <row r="42" spans="1:3" x14ac:dyDescent="0.25">
      <c r="A42" s="16">
        <v>15032</v>
      </c>
      <c r="B42" s="16" t="s">
        <v>19</v>
      </c>
    </row>
    <row r="43" spans="1:3" x14ac:dyDescent="0.25">
      <c r="A43" s="16">
        <v>15041</v>
      </c>
      <c r="B43" s="16" t="s">
        <v>19</v>
      </c>
    </row>
    <row r="44" spans="1:3" x14ac:dyDescent="0.25">
      <c r="A44" s="16">
        <v>15080</v>
      </c>
      <c r="B44" s="16" t="s">
        <v>18</v>
      </c>
      <c r="C44" s="1"/>
    </row>
    <row r="45" spans="1:3" x14ac:dyDescent="0.25">
      <c r="A45" s="16">
        <v>15102</v>
      </c>
      <c r="B45" s="16" t="s">
        <v>18</v>
      </c>
    </row>
    <row r="46" spans="1:3" x14ac:dyDescent="0.25">
      <c r="A46" s="16">
        <v>15127</v>
      </c>
      <c r="B46" s="16" t="s">
        <v>18</v>
      </c>
    </row>
    <row r="47" spans="1:3" x14ac:dyDescent="0.25">
      <c r="A47" s="16">
        <v>15133</v>
      </c>
      <c r="B47" s="16" t="s">
        <v>18</v>
      </c>
    </row>
    <row r="48" spans="1:3" x14ac:dyDescent="0.25">
      <c r="A48" s="16">
        <v>15211</v>
      </c>
      <c r="B48" s="16" t="s">
        <v>18</v>
      </c>
    </row>
    <row r="49" spans="1:3" x14ac:dyDescent="0.25">
      <c r="A49" s="16">
        <v>15231</v>
      </c>
      <c r="B49" s="16" t="s">
        <v>18</v>
      </c>
    </row>
    <row r="50" spans="1:3" x14ac:dyDescent="0.25">
      <c r="A50" s="16">
        <v>15247</v>
      </c>
      <c r="B50" s="16" t="s">
        <v>18</v>
      </c>
    </row>
    <row r="51" spans="1:3" x14ac:dyDescent="0.25">
      <c r="A51" s="16">
        <v>15263</v>
      </c>
      <c r="B51" s="16" t="s">
        <v>18</v>
      </c>
    </row>
    <row r="52" spans="1:3" x14ac:dyDescent="0.25">
      <c r="A52" s="16">
        <v>15276</v>
      </c>
      <c r="B52" s="16" t="s">
        <v>18</v>
      </c>
    </row>
    <row r="53" spans="1:3" x14ac:dyDescent="0.25">
      <c r="A53" s="16">
        <v>15295</v>
      </c>
      <c r="B53" s="16" t="s">
        <v>18</v>
      </c>
    </row>
    <row r="54" spans="1:3" x14ac:dyDescent="0.25">
      <c r="A54" s="16">
        <v>15311</v>
      </c>
      <c r="B54" s="16" t="s">
        <v>18</v>
      </c>
    </row>
    <row r="55" spans="1:3" x14ac:dyDescent="0.25">
      <c r="A55" s="16">
        <v>15356</v>
      </c>
      <c r="B55" s="16" t="s">
        <v>18</v>
      </c>
    </row>
    <row r="56" spans="1:3" x14ac:dyDescent="0.25">
      <c r="A56" s="16">
        <v>15375</v>
      </c>
      <c r="B56" s="16" t="s">
        <v>19</v>
      </c>
    </row>
    <row r="57" spans="1:3" x14ac:dyDescent="0.25">
      <c r="A57" s="16">
        <v>15407</v>
      </c>
      <c r="B57" s="16" t="s">
        <v>18</v>
      </c>
      <c r="C57" s="1"/>
    </row>
    <row r="58" spans="1:3" x14ac:dyDescent="0.25">
      <c r="A58" s="16">
        <v>15417</v>
      </c>
      <c r="B58" s="16" t="s">
        <v>18</v>
      </c>
    </row>
    <row r="59" spans="1:3" x14ac:dyDescent="0.25">
      <c r="A59" s="16">
        <v>15442</v>
      </c>
      <c r="B59" s="16" t="s">
        <v>18</v>
      </c>
    </row>
    <row r="60" spans="1:3" x14ac:dyDescent="0.25">
      <c r="A60" s="16">
        <v>15450</v>
      </c>
      <c r="B60" s="16" t="s">
        <v>18</v>
      </c>
    </row>
    <row r="61" spans="1:3" x14ac:dyDescent="0.25">
      <c r="A61" s="16">
        <v>15474</v>
      </c>
      <c r="B61" s="16" t="s">
        <v>18</v>
      </c>
    </row>
    <row r="62" spans="1:3" x14ac:dyDescent="0.25">
      <c r="A62" s="16">
        <v>15479</v>
      </c>
      <c r="B62" s="16" t="s">
        <v>18</v>
      </c>
      <c r="C62" s="1"/>
    </row>
    <row r="63" spans="1:3" x14ac:dyDescent="0.25">
      <c r="A63" s="16">
        <v>15524</v>
      </c>
      <c r="B63" s="16" t="s">
        <v>18</v>
      </c>
    </row>
    <row r="64" spans="1:3" x14ac:dyDescent="0.25">
      <c r="A64" s="16">
        <v>5708</v>
      </c>
      <c r="B64" s="16" t="s">
        <v>18</v>
      </c>
    </row>
    <row r="65" spans="1:2" x14ac:dyDescent="0.25">
      <c r="A65" s="16">
        <v>5760</v>
      </c>
      <c r="B65" s="16" t="s">
        <v>18</v>
      </c>
    </row>
    <row r="66" spans="1:2" x14ac:dyDescent="0.25">
      <c r="A66" s="16">
        <v>7094</v>
      </c>
      <c r="B66" s="16" t="s">
        <v>19</v>
      </c>
    </row>
    <row r="67" spans="1:2" x14ac:dyDescent="0.25">
      <c r="A67" s="16">
        <v>8069</v>
      </c>
      <c r="B67" s="16" t="s">
        <v>18</v>
      </c>
    </row>
    <row r="68" spans="1:2" x14ac:dyDescent="0.25">
      <c r="A68" s="16">
        <v>8080</v>
      </c>
      <c r="B68" s="16" t="s">
        <v>18</v>
      </c>
    </row>
    <row r="69" spans="1:2" x14ac:dyDescent="0.25">
      <c r="A69" s="16">
        <v>8311</v>
      </c>
      <c r="B69" s="16" t="s">
        <v>18</v>
      </c>
    </row>
    <row r="70" spans="1:2" x14ac:dyDescent="0.25">
      <c r="A70" s="16">
        <v>8637</v>
      </c>
      <c r="B70" s="16" t="s">
        <v>18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1"/>
  <sheetViews>
    <sheetView workbookViewId="0">
      <selection activeCell="B33" sqref="B33"/>
    </sheetView>
  </sheetViews>
  <sheetFormatPr defaultRowHeight="15" x14ac:dyDescent="0.25"/>
  <cols>
    <col min="2" max="2" width="130.5703125" style="19" customWidth="1"/>
    <col min="3" max="3" width="241" style="19" customWidth="1"/>
    <col min="4" max="4" width="71.85546875" customWidth="1"/>
    <col min="5" max="5" width="56.140625" customWidth="1"/>
  </cols>
  <sheetData>
    <row r="1" spans="1:16" x14ac:dyDescent="0.25">
      <c r="A1" s="15" t="s">
        <v>484</v>
      </c>
      <c r="D1" s="15"/>
    </row>
    <row r="2" spans="1:16" x14ac:dyDescent="0.25">
      <c r="A2" s="15" t="s">
        <v>485</v>
      </c>
      <c r="D2" s="15"/>
    </row>
    <row r="3" spans="1:16" x14ac:dyDescent="0.25">
      <c r="A3" s="15" t="s">
        <v>1</v>
      </c>
      <c r="D3" s="15"/>
    </row>
    <row r="4" spans="1:16" x14ac:dyDescent="0.25">
      <c r="A4" s="15" t="s">
        <v>3</v>
      </c>
      <c r="D4" s="15"/>
    </row>
    <row r="5" spans="1:16" x14ac:dyDescent="0.25">
      <c r="A5" s="15" t="s">
        <v>4</v>
      </c>
      <c r="D5" s="15" t="s">
        <v>486</v>
      </c>
    </row>
    <row r="6" spans="1:16" x14ac:dyDescent="0.25">
      <c r="A6" s="15">
        <v>15656</v>
      </c>
      <c r="B6" s="19" t="s">
        <v>525</v>
      </c>
      <c r="C6" s="19" t="str">
        <f>CONCATENATE(D6,";",E6,";",F6)</f>
        <v>Eliquis/ Apixaban;Atorvastatin;</v>
      </c>
      <c r="D6" s="15" t="s">
        <v>503</v>
      </c>
      <c r="E6" s="15" t="s">
        <v>489</v>
      </c>
      <c r="P6" s="19"/>
    </row>
    <row r="7" spans="1:16" x14ac:dyDescent="0.25">
      <c r="A7" s="15">
        <v>15604</v>
      </c>
      <c r="B7" s="19" t="s">
        <v>469</v>
      </c>
      <c r="C7" s="19" t="str">
        <f>CONCATENATE(D7,";",E7,";",F7)</f>
        <v>Niclosamide;;</v>
      </c>
      <c r="D7" s="15" t="s">
        <v>469</v>
      </c>
      <c r="P7" s="19"/>
    </row>
    <row r="8" spans="1:16" x14ac:dyDescent="0.25">
      <c r="A8" s="15">
        <v>15539</v>
      </c>
      <c r="B8" s="19" t="s">
        <v>514</v>
      </c>
      <c r="C8" s="19" t="str">
        <f>CONCATENATE(D8,";",E8,";",F8)</f>
        <v>Camostat;;</v>
      </c>
      <c r="D8" s="15" t="s">
        <v>514</v>
      </c>
      <c r="P8" s="19"/>
    </row>
    <row r="9" spans="1:16" x14ac:dyDescent="0.25">
      <c r="A9" s="15">
        <v>15524</v>
      </c>
      <c r="B9" s="19" t="s">
        <v>526</v>
      </c>
      <c r="C9" s="19" t="str">
        <f>CONCATENATE(D9,";",E9,";",F9,";",G9,";",H9)</f>
        <v>ChAdOx1 nCOV-19 (AZD1222);BNT162b2;mRNA-1273;NVX-CoV2373;</v>
      </c>
      <c r="D9" s="15" t="s">
        <v>460</v>
      </c>
      <c r="E9" s="19" t="s">
        <v>459</v>
      </c>
      <c r="F9" s="19" t="s">
        <v>468</v>
      </c>
      <c r="G9" s="19" t="s">
        <v>492</v>
      </c>
      <c r="P9" s="19"/>
    </row>
    <row r="10" spans="1:16" x14ac:dyDescent="0.25">
      <c r="A10" s="15">
        <v>15520</v>
      </c>
      <c r="B10" s="19" t="s">
        <v>467</v>
      </c>
      <c r="C10" s="19" t="str">
        <f t="shared" ref="C10:C31" si="0">CONCATENATE(D10,";",E10,";",F10)</f>
        <v>COMIRNATY;;</v>
      </c>
      <c r="D10" s="15" t="s">
        <v>467</v>
      </c>
      <c r="P10" s="19"/>
    </row>
    <row r="11" spans="1:16" x14ac:dyDescent="0.25">
      <c r="A11" s="15">
        <v>15479</v>
      </c>
      <c r="B11" s="19" t="s">
        <v>437</v>
      </c>
      <c r="C11" s="19" t="str">
        <f t="shared" si="0"/>
        <v>ChAdOx1 nCoV-19;;</v>
      </c>
      <c r="D11" s="15" t="s">
        <v>437</v>
      </c>
      <c r="P11" s="19"/>
    </row>
    <row r="12" spans="1:16" x14ac:dyDescent="0.25">
      <c r="A12" s="15">
        <v>15448</v>
      </c>
      <c r="B12" s="19" t="s">
        <v>483</v>
      </c>
      <c r="C12" s="19" t="str">
        <f>CONCATENATE(D12,";",E12,";",F12,";",G12,";",H12)</f>
        <v>COVID-19 mRNA Vaccine BNT162b2 concentrate for solution for injection;COVID-19 Vaccine AstraZeneca, solution for injection in multidose container;COVID-19 Vaccine Moderna dispersion for injection;;</v>
      </c>
      <c r="D12" s="15" t="s">
        <v>464</v>
      </c>
      <c r="E12" s="15" t="s">
        <v>465</v>
      </c>
      <c r="F12" s="15" t="s">
        <v>466</v>
      </c>
      <c r="P12" s="19"/>
    </row>
    <row r="13" spans="1:16" x14ac:dyDescent="0.25">
      <c r="A13" s="15">
        <v>15407</v>
      </c>
      <c r="B13" s="19" t="s">
        <v>527</v>
      </c>
      <c r="C13" s="19" t="str">
        <f t="shared" si="0"/>
        <v>Bexsero (Bexsero Meningococcal Group B vaccine);AZD1222 (ChAdOx1 nCoV-19);</v>
      </c>
      <c r="D13" s="15" t="s">
        <v>463</v>
      </c>
      <c r="E13" s="15" t="s">
        <v>462</v>
      </c>
      <c r="P13" s="19"/>
    </row>
    <row r="14" spans="1:16" x14ac:dyDescent="0.25">
      <c r="A14" s="15">
        <v>15400</v>
      </c>
      <c r="B14" s="19" t="s">
        <v>461</v>
      </c>
      <c r="C14" s="19" t="str">
        <f t="shared" si="0"/>
        <v>Interferon beta-1a (IFN- 1a) (SNG001 nebuliser solution);;</v>
      </c>
      <c r="D14" s="15" t="s">
        <v>461</v>
      </c>
      <c r="P14" s="19"/>
    </row>
    <row r="15" spans="1:16" x14ac:dyDescent="0.25">
      <c r="A15" s="15">
        <v>15311</v>
      </c>
      <c r="B15" s="19" t="s">
        <v>528</v>
      </c>
      <c r="C15" s="19" t="str">
        <f t="shared" si="0"/>
        <v>BNT162b2;ChAdOx1 nCOV-19 (AZD1222);</v>
      </c>
      <c r="D15" s="15" t="s">
        <v>459</v>
      </c>
      <c r="E15" s="15" t="s">
        <v>460</v>
      </c>
      <c r="P15" s="19"/>
    </row>
    <row r="16" spans="1:16" x14ac:dyDescent="0.25">
      <c r="A16" s="15">
        <v>15168</v>
      </c>
      <c r="B16" s="19" t="s">
        <v>458</v>
      </c>
      <c r="C16" s="19" t="str">
        <f t="shared" si="0"/>
        <v>Ad26.COV2.S;;</v>
      </c>
      <c r="D16" s="15" t="s">
        <v>458</v>
      </c>
      <c r="P16" s="19"/>
    </row>
    <row r="17" spans="1:21" ht="45" x14ac:dyDescent="0.25">
      <c r="A17" s="15">
        <v>15127</v>
      </c>
      <c r="B17" s="20" t="s">
        <v>537</v>
      </c>
      <c r="C17" s="19" t="str">
        <f t="shared" si="0"/>
        <v>Hyrimoz_x000D_
_x000D_
(Adalimumab);;</v>
      </c>
      <c r="D17" s="20" t="s">
        <v>457</v>
      </c>
      <c r="P17" s="19"/>
    </row>
    <row r="18" spans="1:21" x14ac:dyDescent="0.25">
      <c r="A18" s="15">
        <v>15080</v>
      </c>
      <c r="B18" s="19" t="s">
        <v>456</v>
      </c>
      <c r="C18" s="19" t="str">
        <f t="shared" si="0"/>
        <v>Almitrine Bimesylate;;</v>
      </c>
      <c r="D18" s="15" t="s">
        <v>456</v>
      </c>
      <c r="P18" s="19"/>
    </row>
    <row r="19" spans="1:21" x14ac:dyDescent="0.25">
      <c r="A19" s="15">
        <v>14971</v>
      </c>
      <c r="B19" s="19" t="s">
        <v>529</v>
      </c>
      <c r="C19" s="19" t="str">
        <f>CONCATENATE(D19,";",E19,";",F19,";",G19,";",H19)</f>
        <v>Namilumab;Mylotarg;Infliximab;;</v>
      </c>
      <c r="D19" s="15" t="s">
        <v>454</v>
      </c>
      <c r="E19" s="15" t="s">
        <v>453</v>
      </c>
      <c r="F19" s="15" t="s">
        <v>455</v>
      </c>
      <c r="P19" s="19"/>
    </row>
    <row r="20" spans="1:21" x14ac:dyDescent="0.25">
      <c r="A20" s="15">
        <v>14941</v>
      </c>
      <c r="B20" s="19" t="s">
        <v>530</v>
      </c>
      <c r="C20" s="19" t="str">
        <f t="shared" si="0"/>
        <v>Hydroxychloroquine;Placebo;</v>
      </c>
      <c r="D20" s="15" t="s">
        <v>445</v>
      </c>
      <c r="E20" s="15" t="s">
        <v>452</v>
      </c>
      <c r="P20" s="19"/>
    </row>
    <row r="21" spans="1:21" x14ac:dyDescent="0.25">
      <c r="A21" s="15">
        <v>14935</v>
      </c>
      <c r="B21" s="19" t="s">
        <v>451</v>
      </c>
      <c r="C21" s="19" t="str">
        <f t="shared" si="0"/>
        <v>Budesonide;;</v>
      </c>
      <c r="D21" s="15" t="s">
        <v>451</v>
      </c>
      <c r="P21" s="19"/>
    </row>
    <row r="22" spans="1:21" x14ac:dyDescent="0.25">
      <c r="A22" s="15">
        <v>14932</v>
      </c>
      <c r="B22" s="19" t="s">
        <v>450</v>
      </c>
      <c r="C22" s="19" t="str">
        <f t="shared" si="0"/>
        <v>Zithromax;;</v>
      </c>
      <c r="D22" s="15" t="s">
        <v>450</v>
      </c>
      <c r="P22" s="19"/>
    </row>
    <row r="23" spans="1:21" x14ac:dyDescent="0.25">
      <c r="A23" s="15">
        <v>14911</v>
      </c>
      <c r="B23" s="19" t="s">
        <v>531</v>
      </c>
      <c r="C23" s="19" t="str">
        <f t="shared" si="0"/>
        <v>Remdesivir;Baricitinib;</v>
      </c>
      <c r="D23" s="15" t="s">
        <v>448</v>
      </c>
      <c r="E23" s="15" t="s">
        <v>449</v>
      </c>
      <c r="P23" s="19"/>
    </row>
    <row r="24" spans="1:21" x14ac:dyDescent="0.25">
      <c r="A24" s="15">
        <v>14910</v>
      </c>
      <c r="B24" s="19" t="s">
        <v>532</v>
      </c>
      <c r="C24" s="19" t="str">
        <f t="shared" si="0"/>
        <v>ChAdOx1 nCoV-19;Menveo or Nimenrix (control);</v>
      </c>
      <c r="D24" s="15" t="s">
        <v>437</v>
      </c>
      <c r="E24" s="15" t="s">
        <v>438</v>
      </c>
      <c r="P24" s="19"/>
    </row>
    <row r="25" spans="1:21" x14ac:dyDescent="0.25">
      <c r="A25" s="15">
        <v>14903</v>
      </c>
      <c r="B25" s="19" t="s">
        <v>533</v>
      </c>
      <c r="C25" s="19" t="str">
        <f>CONCATENATE(D25,";",E25,";",F25,";",G25,";",H25,";",I25,";",J25,";",K25,";",L25,";",M25,";",N25,";",O25)</f>
        <v>Hydroxychloroquine;Inhaled corticosteroids;Azithromycin;Doxycycline;Colchicine;;;;;;;</v>
      </c>
      <c r="D25" s="15" t="s">
        <v>445</v>
      </c>
      <c r="E25" s="19" t="s">
        <v>494</v>
      </c>
      <c r="F25" s="19" t="s">
        <v>446</v>
      </c>
      <c r="G25" s="19" t="s">
        <v>447</v>
      </c>
      <c r="H25" s="19" t="s">
        <v>509</v>
      </c>
      <c r="P25" s="19"/>
    </row>
    <row r="26" spans="1:21" x14ac:dyDescent="0.25">
      <c r="A26" s="15">
        <v>14902</v>
      </c>
      <c r="B26" s="19" t="s">
        <v>444</v>
      </c>
      <c r="C26" s="19" t="str">
        <f t="shared" si="0"/>
        <v>Interferon beta-1a (IFN- 1a);;</v>
      </c>
      <c r="D26" s="15" t="s">
        <v>444</v>
      </c>
      <c r="P26" s="19"/>
    </row>
    <row r="27" spans="1:21" x14ac:dyDescent="0.25">
      <c r="A27" s="15">
        <v>14892</v>
      </c>
      <c r="B27" s="19" t="s">
        <v>534</v>
      </c>
      <c r="C27" s="19" t="str">
        <f>CONCATENATE(D27,";",E27,";",F27,";",G27,";",H27,";",I27,";",J27,";",K27,";",L27,";",M27,";",N27,";",O27,";",P27,";",Q27,";",R27,";",S27,";",T27,";",U27,";",W27,";",X27,";",Y27,";",Z27,";",AA27)</f>
        <v>Dexamethasone;Aspirin;Convalescent Plasma;REGN10933;REGN10987;REGN10987;Tocilizumab;Prednisolone;Hydrocortisone;Colchicine;Ritonavir;Interferon beta-1a;Lopinavir;Methylprednisolone;Hydroxychloroquine;Azithromycin;Intravenous immunoglobulin;;;;;;</v>
      </c>
      <c r="D27" s="15" t="s">
        <v>440</v>
      </c>
      <c r="E27" s="19" t="s">
        <v>487</v>
      </c>
      <c r="F27" s="19" t="s">
        <v>496</v>
      </c>
      <c r="G27" s="19" t="s">
        <v>507</v>
      </c>
      <c r="H27" s="19" t="s">
        <v>508</v>
      </c>
      <c r="I27" s="19" t="s">
        <v>508</v>
      </c>
      <c r="J27" s="19" t="s">
        <v>441</v>
      </c>
      <c r="K27" s="19" t="s">
        <v>442</v>
      </c>
      <c r="L27" s="19" t="s">
        <v>491</v>
      </c>
      <c r="M27" s="19" t="s">
        <v>509</v>
      </c>
      <c r="N27" s="19" t="s">
        <v>510</v>
      </c>
      <c r="O27" s="19" t="s">
        <v>500</v>
      </c>
      <c r="P27" s="19" t="s">
        <v>511</v>
      </c>
      <c r="Q27" s="19" t="s">
        <v>490</v>
      </c>
      <c r="R27" s="19" t="s">
        <v>445</v>
      </c>
      <c r="S27" s="19" t="s">
        <v>446</v>
      </c>
      <c r="T27" s="19" t="s">
        <v>512</v>
      </c>
    </row>
    <row r="28" spans="1:21" x14ac:dyDescent="0.25">
      <c r="A28" s="15">
        <v>14885</v>
      </c>
      <c r="B28" s="19" t="s">
        <v>532</v>
      </c>
      <c r="C28" s="19" t="str">
        <f t="shared" si="0"/>
        <v>ChAdOx1 nCoV-19;Menveo or Nimenrix (control);</v>
      </c>
      <c r="D28" s="15" t="s">
        <v>437</v>
      </c>
      <c r="E28" s="15" t="s">
        <v>438</v>
      </c>
      <c r="P28" s="19"/>
    </row>
    <row r="29" spans="1:21" ht="16.5" customHeight="1" x14ac:dyDescent="0.25">
      <c r="A29" s="15">
        <v>14727</v>
      </c>
      <c r="B29" s="20" t="s">
        <v>535</v>
      </c>
      <c r="C29" s="19" t="str">
        <f>CONCATENATE(D29,";",E29,";",F29,";",G29,";",H29,";",I29,";",J29,";",K29,";",L29,";",M29,";",N29,";",O29,";",P29,";",Q29,";",R29,";",S29,";",T29,";",U29,";",W29,";",X29,";",Y29,";",Z29,";",AA29)</f>
        <v>Pascorbin;Ceftriaxone;Moxifloxacin;Levofloxacin;Piperacillin-tazobactam;Ceftaroline;Amoxicillin-clavulanate;Azithromycin;Clarithromycin;Hydrocortisone;Interferon beta-1a;Anakinra;Lopinavir/Ritonavir;Sarilumab unlicensed;Kaletra 80mg/20mg Oral Solution;Ascorbic Acid (Vitamin C);Simvastatin;Added at SA 25: Ramipril, Lisinopril, Perindopril, Enalapril, Captopril, Losartan, Valsartan, Candesartan, Irbesartan_x000D_
(All chemical and licensed with SmPC);;;;;</v>
      </c>
      <c r="D29" s="15" t="s">
        <v>493</v>
      </c>
      <c r="E29" s="19" t="s">
        <v>433</v>
      </c>
      <c r="F29" s="19" t="s">
        <v>434</v>
      </c>
      <c r="G29" s="19" t="s">
        <v>435</v>
      </c>
      <c r="H29" s="19" t="s">
        <v>497</v>
      </c>
      <c r="I29" s="19" t="s">
        <v>498</v>
      </c>
      <c r="J29" s="19" t="s">
        <v>499</v>
      </c>
      <c r="K29" s="19" t="s">
        <v>446</v>
      </c>
      <c r="L29" s="19" t="s">
        <v>495</v>
      </c>
      <c r="M29" s="19" t="s">
        <v>491</v>
      </c>
      <c r="N29" s="19" t="s">
        <v>500</v>
      </c>
      <c r="O29" s="19" t="s">
        <v>501</v>
      </c>
      <c r="P29" s="19" t="s">
        <v>502</v>
      </c>
      <c r="Q29" s="19" t="s">
        <v>504</v>
      </c>
      <c r="R29" s="19" t="s">
        <v>505</v>
      </c>
      <c r="S29" s="19" t="s">
        <v>506</v>
      </c>
      <c r="T29" s="19" t="s">
        <v>488</v>
      </c>
      <c r="U29" s="20" t="s">
        <v>513</v>
      </c>
    </row>
    <row r="30" spans="1:21" x14ac:dyDescent="0.25">
      <c r="A30" s="15">
        <v>13280</v>
      </c>
      <c r="B30" s="19" t="s">
        <v>536</v>
      </c>
      <c r="C30" s="19" t="str">
        <f t="shared" si="0"/>
        <v>Trumenba;Bexsero;</v>
      </c>
      <c r="D30" s="15" t="s">
        <v>432</v>
      </c>
      <c r="E30" s="15" t="s">
        <v>431</v>
      </c>
      <c r="P30" s="19"/>
    </row>
    <row r="31" spans="1:21" x14ac:dyDescent="0.25">
      <c r="A31" s="15">
        <v>12933</v>
      </c>
      <c r="B31" s="19" t="s">
        <v>430</v>
      </c>
      <c r="C31" s="19" t="str">
        <f t="shared" si="0"/>
        <v>Boostrix -IPV;;</v>
      </c>
      <c r="D31" s="15" t="s">
        <v>430</v>
      </c>
      <c r="P31" s="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OU and OUH COVID studies</vt:lpstr>
      <vt:lpstr>CRRG-formulas</vt:lpstr>
      <vt:lpstr>CRRG - All COVID projects</vt:lpstr>
      <vt:lpstr>CRRG - COVID OUH hosted</vt:lpstr>
      <vt:lpstr>CRRG - COVID UO or OUH sponsore</vt:lpstr>
      <vt:lpstr>IMP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2021-06-01T13:10:54Z</dcterms:created>
  <dcterms:modified xsi:type="dcterms:W3CDTF">2021-11-05T15:53:19Z</dcterms:modified>
</cp:coreProperties>
</file>